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nh\Downloads\Danh mục Công cụ và Tài liệu\Công cụ quản lý tài chính cá nhân\"/>
    </mc:Choice>
  </mc:AlternateContent>
  <xr:revisionPtr revIDLastSave="0" documentId="13_ncr:1_{DD29660A-3294-4B59-B003-524AC08765A4}" xr6:coauthVersionLast="47" xr6:coauthVersionMax="47" xr10:uidLastSave="{00000000-0000-0000-0000-000000000000}"/>
  <bookViews>
    <workbookView xWindow="2115" yWindow="2115" windowWidth="21600" windowHeight="11385" tabRatio="500" xr2:uid="{00000000-000D-0000-FFFF-FFFF00000000}"/>
  </bookViews>
  <sheets>
    <sheet name="HƯỚNG DẪN SỬ DỤNG" sheetId="1" r:id="rId1"/>
    <sheet name="00_Tư duy phòng thủ" sheetId="2" r:id="rId2"/>
    <sheet name="01_Thu nhập" sheetId="3" r:id="rId3"/>
    <sheet name="02_Chi phí thiết yếu" sheetId="4" r:id="rId4"/>
    <sheet name="03_Dòng tiền" sheetId="5" r:id="rId5"/>
    <sheet name="04_Quỹ khẩn cấp" sheetId="6" r:id="rId6"/>
    <sheet name="05_Kịch bản rủi ro" sheetId="7" r:id="rId7"/>
    <sheet name="06_Trực quan hóa" sheetId="8" r:id="rId8"/>
    <sheet name="07_Đánh giá chuyên gia" sheetId="9" r:id="rId9"/>
  </sheets>
  <calcPr calcId="181029" iterate="1" iterateCount="1000" iterateDelta="0.01"/>
</workbook>
</file>

<file path=xl/calcChain.xml><?xml version="1.0" encoding="utf-8"?>
<calcChain xmlns="http://schemas.openxmlformats.org/spreadsheetml/2006/main">
  <c r="B15" i="7" l="1"/>
  <c r="C7" i="7"/>
  <c r="B17" i="6"/>
  <c r="B13" i="6"/>
  <c r="B16" i="4"/>
  <c r="A44" i="9" s="1"/>
  <c r="B15" i="4"/>
  <c r="B34" i="8" s="1"/>
  <c r="B13" i="4"/>
  <c r="C5" i="7" s="1"/>
  <c r="D5" i="7" s="1"/>
  <c r="E5" i="7" s="1"/>
  <c r="B12" i="3"/>
  <c r="B11" i="3"/>
  <c r="B9" i="3"/>
  <c r="B5" i="5" s="1"/>
  <c r="B16" i="7" l="1"/>
  <c r="F5" i="7"/>
  <c r="B10" i="9"/>
  <c r="A19" i="7"/>
  <c r="B7" i="7"/>
  <c r="D7" i="7" s="1"/>
  <c r="E7" i="7" s="1"/>
  <c r="F7" i="7" s="1"/>
  <c r="B5" i="8"/>
  <c r="B9" i="7"/>
  <c r="D9" i="7" s="1"/>
  <c r="E9" i="7" s="1"/>
  <c r="F9" i="7" s="1"/>
  <c r="B8" i="5"/>
  <c r="B20" i="8"/>
  <c r="B12" i="6"/>
  <c r="B15" i="6" s="1"/>
  <c r="C9" i="7"/>
  <c r="B14" i="7"/>
  <c r="B7" i="9"/>
  <c r="B35" i="8"/>
  <c r="B6" i="5"/>
  <c r="B6" i="8" s="1"/>
  <c r="B5" i="9" l="1"/>
  <c r="B7" i="8"/>
  <c r="B16" i="5"/>
  <c r="B20" i="6"/>
  <c r="B14" i="5"/>
  <c r="B10" i="5"/>
  <c r="B8" i="9"/>
  <c r="B21" i="8"/>
  <c r="B18" i="6"/>
  <c r="B27" i="6"/>
  <c r="B18" i="5"/>
  <c r="B6" i="9" s="1"/>
  <c r="B25" i="6"/>
  <c r="B9" i="9" l="1"/>
  <c r="A33" i="6"/>
  <c r="B22" i="8"/>
  <c r="B29" i="6"/>
  <c r="A56" i="9"/>
  <c r="A28" i="9"/>
  <c r="B24" i="8" l="1"/>
  <c r="B26" i="8"/>
  <c r="A19" i="9"/>
  <c r="A38" i="9"/>
  <c r="A16" i="9"/>
  <c r="A33" i="9"/>
</calcChain>
</file>

<file path=xl/sharedStrings.xml><?xml version="1.0" encoding="utf-8"?>
<sst xmlns="http://schemas.openxmlformats.org/spreadsheetml/2006/main" count="284" uniqueCount="263">
  <si>
    <t>ĐỒNG CỐ VẤN | Financial Tools</t>
  </si>
  <si>
    <t>Hướng dẫn nhanh giúp bạn sử dụng công cụ đúng cách ngay từ lần đầu.</t>
  </si>
  <si>
    <t>⚠️ NGUYÊN TẮC QUAN TRỌNG</t>
  </si>
  <si>
    <t>1️⃣</t>
  </si>
  <si>
    <t>Chỉ nhập dữ liệu tại các ô được đánh dấu INPUT (màu vàng nhạt)</t>
  </si>
  <si>
    <t>2️⃣</t>
  </si>
  <si>
    <t>Không chỉnh sửa ô có công thức (màu xám)</t>
  </si>
  <si>
    <t>3️⃣</t>
  </si>
  <si>
    <t>Không xóa sheet hệ thống</t>
  </si>
  <si>
    <t>4️⃣</t>
  </si>
  <si>
    <t>File đã tự động tính toán — không cần chỉnh công thức</t>
  </si>
  <si>
    <t>5️⃣</t>
  </si>
  <si>
    <t>Nên tạo bản sao trước khi sử dụng lâu dài</t>
  </si>
  <si>
    <t>📋 QUY TRÌNH SỬ DỤNG (STEP BY STEP)</t>
  </si>
  <si>
    <t>Bước</t>
  </si>
  <si>
    <t>Thao tác</t>
  </si>
  <si>
    <t>Sheet thực hiện</t>
  </si>
  <si>
    <t>Mô tả</t>
  </si>
  <si>
    <t>📚 Đọc hướng dẫn</t>
  </si>
  <si>
    <t>00_Tư duy phòng thủ</t>
  </si>
  <si>
    <t>Hiểu khái niệm dòng tiền và quỹ khẩn cấp</t>
  </si>
  <si>
    <t>💰 Nhập thu nhập</t>
  </si>
  <si>
    <t>01_Thu nhập</t>
  </si>
  <si>
    <t>Điền lương, thu nhập phụ, đầu tư</t>
  </si>
  <si>
    <t>🏠 Nhập chi phí</t>
  </si>
  <si>
    <t>02_Chi phí thiết yếu</t>
  </si>
  <si>
    <t>Điền chi phí sống tối thiểu hàng tháng</t>
  </si>
  <si>
    <t>📊 Xem dòng tiền</t>
  </si>
  <si>
    <t>03_Dòng tiền</t>
  </si>
  <si>
    <t>Kiểm tra dòng tiền ròng và cảnh báo</t>
  </si>
  <si>
    <t>🛡️ Nhập quỹ hiện có</t>
  </si>
  <si>
    <t>04_Quỹ khẩn cấp</t>
  </si>
  <si>
    <t>Điền số tiền dự phòng và chọn mục tiêu</t>
  </si>
  <si>
    <t>⚠️ Xem mô phỏng rủi ro</t>
  </si>
  <si>
    <t>05_Kịch bản rủi ro</t>
  </si>
  <si>
    <t>Kiểm tra khả năng chống chịu tài chính</t>
  </si>
  <si>
    <t>📈 Xem biểu đồ</t>
  </si>
  <si>
    <t>06_Trực quan hóa</t>
  </si>
  <si>
    <t>Xem tổng quan tình hình tài chính</t>
  </si>
  <si>
    <t>💡 Đọc đánh giá</t>
  </si>
  <si>
    <t>07_Đánh giá chuyên gia</t>
  </si>
  <si>
    <t>Nhận gợi ý cải thiện từ hệ thống</t>
  </si>
  <si>
    <t>🎨 QUY ƯỚC MÀU SẮC Ô</t>
  </si>
  <si>
    <t>Màu ô</t>
  </si>
  <si>
    <t>Ví dụ</t>
  </si>
  <si>
    <t>Ý nghĩa</t>
  </si>
  <si>
    <t>Vàng nhạt</t>
  </si>
  <si>
    <t>INPUT</t>
  </si>
  <si>
    <t>Ô nhập dữ liệu (INPUT)</t>
  </si>
  <si>
    <t>Xám</t>
  </si>
  <si>
    <t>FORMULA</t>
  </si>
  <si>
    <t>Công thức tự động (KHÔNG CHỈNH)</t>
  </si>
  <si>
    <t>Vàng đậm</t>
  </si>
  <si>
    <t>⚠️ LƯU Ý</t>
  </si>
  <si>
    <t>Cảnh báo / Lưu ý quan trọng</t>
  </si>
  <si>
    <t>Trắng</t>
  </si>
  <si>
    <t>—</t>
  </si>
  <si>
    <t>Thông tin hiển thị</t>
  </si>
  <si>
    <t>🔧 LỖI THƯỜNG GẶP &amp; CÁCH KHẮC PHỤC</t>
  </si>
  <si>
    <t>❌ File báo lỗi</t>
  </si>
  <si>
    <t>→ Kiểm tra ô nhập liệu, đảm bảo nhập đúng định dạng số</t>
  </si>
  <si>
    <t>❌ Dashboard không cập nhật</t>
  </si>
  <si>
    <t>→ Kiểm tra dữ liệu đầu vào ở sheet Thu nhập và Chi phí</t>
  </si>
  <si>
    <t>❌ Công thức hiện #REF! hoặc #VALUE!</t>
  </si>
  <si>
    <t>→ Không chỉnh sửa ô hệ thống, khôi phục file gốc nếu cần</t>
  </si>
  <si>
    <t>❌ Số liệu âm bất thường</t>
  </si>
  <si>
    <t>→ Kiểm tra dấu khi nhập liệu (không cần nhập dấu -)</t>
  </si>
  <si>
    <t>📅 TẦN SUẤT CẬP NHẬT KHUYẾN NGHỊ</t>
  </si>
  <si>
    <t>Công cụ / Sheet</t>
  </si>
  <si>
    <t>Tần suất</t>
  </si>
  <si>
    <t>Ghi chú</t>
  </si>
  <si>
    <t>Thu nhập &amp; Chi phí</t>
  </si>
  <si>
    <t>Hàng tháng</t>
  </si>
  <si>
    <t>Cập nhật khi có thay đổi thu nhập/chi tiêu</t>
  </si>
  <si>
    <t>Quỹ khẩn cấp</t>
  </si>
  <si>
    <t>Cập nhật số tiền dự phòng hiện có</t>
  </si>
  <si>
    <t>Kịch bản rủi ro</t>
  </si>
  <si>
    <t>Hàng quý</t>
  </si>
  <si>
    <t>Xem lại khả năng chống chịu</t>
  </si>
  <si>
    <t>Đánh giá tổng thể</t>
  </si>
  <si>
    <t>Đọc lại gợi ý và điều chỉnh mục tiêu</t>
  </si>
  <si>
    <t>🏢 ĐỒNG CỐ VẤN</t>
  </si>
  <si>
    <t>🌐 Website:</t>
  </si>
  <si>
    <t>dongcovan.com</t>
  </si>
  <si>
    <t>📺 YouTube:</t>
  </si>
  <si>
    <t>youtube.com/@dongcovan</t>
  </si>
  <si>
    <t>📘 Facebook:</t>
  </si>
  <si>
    <t>💡 Kiến thức tài chính đúng giúp bạn sống nhẹ đầu hơn với tiền.</t>
  </si>
  <si>
    <t>© 2026 Đồng Cố Vấn - Financial Tools. All rights reserved.</t>
  </si>
  <si>
    <t>🛡️ BẢNG TÍNH DÒNG TIỀN &amp; QUỸ KHẨN CẤP – PHÒNG THỦ TÀI CHÍNH</t>
  </si>
  <si>
    <t>📚 CÁC KHÁI NIỆM CƠ BẢN</t>
  </si>
  <si>
    <t>1️⃣ DÒNG TIỀN LÀ GÌ?</t>
  </si>
  <si>
    <t>Dòng tiền ròng = Tổng thu nhập - Chi phí thiết yếu</t>
  </si>
  <si>
    <t>Đây là số tiền còn lại sau khi trừ các chi phí sống tối thiểu hàng tháng</t>
  </si>
  <si>
    <t>• Dòng tiền DƯƠNG: Bạn đang sống trong khả năng của mình ✅</t>
  </si>
  <si>
    <t>• Dòng tiền ÂM: Bạn đang sống quá mức thu nhập ⚠️</t>
  </si>
  <si>
    <t>2️⃣ QUỸ KHẨN CẤP LÀ GÌ?</t>
  </si>
  <si>
    <t>Số tiền dự phòng để duy trì cuộc sống khi mất thu nhập đột ngột</t>
  </si>
  <si>
    <t>Ví dụ: Mất việc, ốm đau, tai nạn, khủng hoảng kinh tế...</t>
  </si>
  <si>
    <t>⚠️ NGUYÊN TẮC VÀNG</t>
  </si>
  <si>
    <t>Quỹ khẩn cấp = 3-6 tháng chi phí sống thiết yếu</t>
  </si>
  <si>
    <t>Độc thân: 3-4 tháng | Có gia đình: 6-9 tháng</t>
  </si>
  <si>
    <t>Thu nhập không ổn định: nên dự phòng 9-12 tháng</t>
  </si>
  <si>
    <t>KHÔNG CÓ QUỸ KHẨN CẤP = ĐẦU TƯ BẰNG MAY RỦI</t>
  </si>
  <si>
    <t>Nếu chưa có quỹ dự phòng đủ, BẮT BUỘC phải xây dựng trước khi đầu tư</t>
  </si>
  <si>
    <t>📋 HƯỚNG DẪN SỬ DỤNG FILE</t>
  </si>
  <si>
    <t>Bước 1: Vào sheet '01_Thu nhập' → Nhập các nguồn thu nhập hàng tháng</t>
  </si>
  <si>
    <t>Bước 2: Vào sheet '02_Chi phí thiết yếu' → Nhập chi phí sống tối thiểu</t>
  </si>
  <si>
    <t>Bước 3: Vào sheet '03_Dòng tiền' → Xem dòng tiền ròng và cảnh báo</t>
  </si>
  <si>
    <t>Bước 4: Vào sheet '04_Quỹ khẩn cấp' → Tính toán quỹ cần thiết</t>
  </si>
  <si>
    <t>Bước 5: Vào sheet '05_Kịch bản rủi ro' → Xem khả năng chống chịu</t>
  </si>
  <si>
    <t>Bước 6: Vào sheet '06_Trực quan hóa' → Xem biểu đồ tổng quan</t>
  </si>
  <si>
    <t>Bước 7: Vào sheet '07_Đánh giá chuyên gia' → Nhận gợi ý cải thiện</t>
  </si>
  <si>
    <t>🎨 QUY ƯỚC MÀU SẮC</t>
  </si>
  <si>
    <t>Ô màu nền VÀNG NHẠT</t>
  </si>
  <si>
    <t>→ Ô nhập liệu (bạn cần nhập dữ liệu)</t>
  </si>
  <si>
    <t>Ô màu nền XÁM</t>
  </si>
  <si>
    <t>→ Ô công thức tự động (KHÔNG chỉnh sửa)</t>
  </si>
  <si>
    <t>⚖️ LƯU Ý QUAN TRỌNG</t>
  </si>
  <si>
    <t>• Đừng xóa hoặc chỉnh sửa các ô có công thức (nền xám)</t>
  </si>
  <si>
    <t>• Chỉ nhập dữ liệu vào các ô màu vàng nhạt</t>
  </si>
  <si>
    <t>• File này chỉ là công cụ hỗ trợ, không phải lời khuyên tài chính chuyên nghiệp</t>
  </si>
  <si>
    <t>📞 HỖ TRỢ &amp; NGUỒN</t>
  </si>
  <si>
    <t>Công cụ được cung cấp bởi dongcovan.com</t>
  </si>
  <si>
    <t>© 2026 - Công cụ tài chính cá nhân miễn phí</t>
  </si>
  <si>
    <t>💰 BẢNG TỔNG HỢP THU NHẬP</t>
  </si>
  <si>
    <t>Nguồn thu</t>
  </si>
  <si>
    <t>Số tiền/tháng (₫)</t>
  </si>
  <si>
    <t>Phân loại</t>
  </si>
  <si>
    <t>💼 Lương chính</t>
  </si>
  <si>
    <t>Thu ổn định</t>
  </si>
  <si>
    <t>💵 Thu nhập phụ</t>
  </si>
  <si>
    <t>Thu không ổn định</t>
  </si>
  <si>
    <t>📈 Thu từ đầu tư</t>
  </si>
  <si>
    <t>💸 Thu khác</t>
  </si>
  <si>
    <t>📊 TỔNG THU NHẬP/THÁNG</t>
  </si>
  <si>
    <t>✅ Thu nhập ổn định</t>
  </si>
  <si>
    <t>⚠️ Thu nhập không ổn định</t>
  </si>
  <si>
    <t>💡 GHI CHÚ:</t>
  </si>
  <si>
    <t>• Thu ổn định: lương cố định, thu nhập đều đặn hàng tháng</t>
  </si>
  <si>
    <t>• Thu không ổn định: làm thêm, kinh doanh, đầu tư (có thể thay đổi)</t>
  </si>
  <si>
    <t>• Nếu thu không ổn định chiếm &gt;50%, nên tăng quỹ khẩn cấp lên 9-12 tháng</t>
  </si>
  <si>
    <t>🏠 BẢNG CHI PHÍ SỐNG THIẾT YẾU</t>
  </si>
  <si>
    <t>Danh mục chi</t>
  </si>
  <si>
    <t>🏘️ Nhà ở (thuê/trả góp)</t>
  </si>
  <si>
    <t>Chi bắt buộc</t>
  </si>
  <si>
    <t>🍜 Ăn uống</t>
  </si>
  <si>
    <t>Chi có thể cắt giảm</t>
  </si>
  <si>
    <t>🚗 Đi lại (xăng, xe bus)</t>
  </si>
  <si>
    <t>💡 Điện – nước – internet</t>
  </si>
  <si>
    <t>⛑️ Y tế (khám bệnh, thuốc)</t>
  </si>
  <si>
    <t>📚 Giáo dục bắt buộc</t>
  </si>
  <si>
    <t>💳 Trả nợ (vay nhà, xe...)</t>
  </si>
  <si>
    <t>🛡️ Bảo hiểm</t>
  </si>
  <si>
    <t>📊 TỔNG CHI PHÍ THIẾT YẾU/THÁNG</t>
  </si>
  <si>
    <t>🔴 Chi bắt buộc</t>
  </si>
  <si>
    <t>🟡 Chi có thể cắt giảm</t>
  </si>
  <si>
    <t>• Chi thiết yếu = chi phí tối thiểu để duy trì cuộc sống</t>
  </si>
  <si>
    <t>• KHÔNG bao gồm: giải trí, shopping, ăn nhà hàng, du lịch...</t>
  </si>
  <si>
    <t>• Đây là mức chi nếu bạn MẤT VIỆC và phải sống tằn tiện</t>
  </si>
  <si>
    <t>• Quỹ khẩn cấp sẽ được tính dựa trên tổng chi thiết yếu này</t>
  </si>
  <si>
    <t>📉 PHÂN TÍCH DÒNG TIỀN RÒNG</t>
  </si>
  <si>
    <t>CHỈ SỐ</t>
  </si>
  <si>
    <t>GIÁ TRỊ</t>
  </si>
  <si>
    <t>TRẠNG THÁI</t>
  </si>
  <si>
    <t>💰 Tổng thu nhập/tháng</t>
  </si>
  <si>
    <t>Từ sheet '01_Thu nhập'</t>
  </si>
  <si>
    <t>🏠 Tổng chi phí thiết yếu/tháng</t>
  </si>
  <si>
    <t>Từ sheet '02_Chi phí thiết yếu'</t>
  </si>
  <si>
    <t>📊 DÒNG TIỀN RÒNG</t>
  </si>
  <si>
    <t>🚦 Trạng thái dòng tiền</t>
  </si>
  <si>
    <t>⚠️ ĐÁNH GIÁ RỦI RO</t>
  </si>
  <si>
    <t>Cảnh báo 1:</t>
  </si>
  <si>
    <t>Cảnh báo 2:</t>
  </si>
  <si>
    <t>% Dòng tiền so với thu nhập</t>
  </si>
  <si>
    <t>💡 Ý NGHĨA:</t>
  </si>
  <si>
    <t>• Dòng tiền DƯƠNG: Bạn có thể tiết kiệm và xây dựng quỹ khẩn cấp</t>
  </si>
  <si>
    <t>• Dòng tiền ÂM: BẮT BUỘC phải giảm chi hoặc tăng thu ngay lập tức</t>
  </si>
  <si>
    <t>• Dòng tiền &lt; 10% thu nhập: Rất mỏng manh, cần cải thiện gấp</t>
  </si>
  <si>
    <t>• Mục tiêu lý tưởng: Dòng tiền ≥ 20-30% thu nhập</t>
  </si>
  <si>
    <t>🛡️ TÍNH TOÁN QUỸ KHẨN CẤP</t>
  </si>
  <si>
    <t>THÔNG TIN NHẬP VÀO</t>
  </si>
  <si>
    <t>💵 Số tiền dự phòng hiện có</t>
  </si>
  <si>
    <t>📅 Mức độ an toàn mong muốn</t>
  </si>
  <si>
    <t>6 tháng</t>
  </si>
  <si>
    <t>KẾT QUẢ TÍNH TOÁN</t>
  </si>
  <si>
    <t>🏠 Chi thiết yếu/tháng</t>
  </si>
  <si>
    <t>📊 Số tháng mục tiêu</t>
  </si>
  <si>
    <t>🎯 QUỸ KHẨN CẤP MỤC TIÊU</t>
  </si>
  <si>
    <t>💰 Quỹ hiện có</t>
  </si>
  <si>
    <t>📉 Còn thiếu</t>
  </si>
  <si>
    <t>⏳ Số tháng cần tích lũy</t>
  </si>
  <si>
    <t>🚦 ĐÁNH GIÁ</t>
  </si>
  <si>
    <t>Tình trạng quỹ khẩn cấp:</t>
  </si>
  <si>
    <t>Mức độ hoàn thành:</t>
  </si>
  <si>
    <t>Đánh giá rủi ro tài chính:</t>
  </si>
  <si>
    <t>💡 KẾT LUẬN &amp; HÀNH ĐỘNG:</t>
  </si>
  <si>
    <t>📌 LƯU Ý:</t>
  </si>
  <si>
    <t>• Quỹ khẩn cấp nên gửi tiết kiệm ngắn hạn, KHÔNG đầu tư rủi ro</t>
  </si>
  <si>
    <t>• Chỉ dùng khi THẬT SỰ khẩn cấp (mất việc, ốm đau...)</t>
  </si>
  <si>
    <t>• Nếu đã dùng, phải tái tích lũy ngay</t>
  </si>
  <si>
    <t>⚠️ MÔ PHỎNG CÁC KỊCH BẢN RỦI RO</t>
  </si>
  <si>
    <t>Kịch bản</t>
  </si>
  <si>
    <t>Thu nhập điều chỉnh</t>
  </si>
  <si>
    <t>Chi phí điều chỉnh</t>
  </si>
  <si>
    <t>Thâm hụt/tháng</t>
  </si>
  <si>
    <t>Sống được (tháng)</t>
  </si>
  <si>
    <t>Đánh giá</t>
  </si>
  <si>
    <t>🔴 Kịch bản 1: Mất 100% thu nhập</t>
  </si>
  <si>
    <t>🟡 Kịch bản 2: Giảm 30% thu nhập</t>
  </si>
  <si>
    <t>🟠 Kịch bản 3: Chi phí tăng 20%</t>
  </si>
  <si>
    <t>📊 PHÂN TÍCH KHẨN CẤP TỔNG THỂ</t>
  </si>
  <si>
    <t>Quỹ dự phòng hiện tại:</t>
  </si>
  <si>
    <t>Chi thiết yếu/tháng:</t>
  </si>
  <si>
    <t>Khả năng chống chịu (nếu mất việc):</t>
  </si>
  <si>
    <t>🎯 MỨC ĐỘ CHỊU ĐỰNG TÀI CHÍNH</t>
  </si>
  <si>
    <t>💡 KHUYẾN NGHỊ:</t>
  </si>
  <si>
    <t>• Nếu chịu đựng &lt; 3 tháng: KHẨN CẤP xây dựng quỹ ngay</t>
  </si>
  <si>
    <t>• Nếu 3-6 tháng: Tiếp tục tích lũy, chưa nên đầu tư mạo hiểm</t>
  </si>
  <si>
    <t>• Nếu 6-9 tháng: Đã khá an toàn, có thể bắt đầu đầu tư nhỏ</t>
  </si>
  <si>
    <t>• Nếu ≥ 9 tháng: Rất an toàn, có thể đầu tư tích cực hơn</t>
  </si>
  <si>
    <t>📊 TRỰC QUAN HÓA TÌNH HÌNH TÀI CHÍNH</t>
  </si>
  <si>
    <t>1️⃣ SO SÁNH THU NHẬP VÀ CHI PHÍ</t>
  </si>
  <si>
    <t>Thu nhập/tháng</t>
  </si>
  <si>
    <t>Chi phí thiết yếu/tháng</t>
  </si>
  <si>
    <t>Dòng tiền ròng</t>
  </si>
  <si>
    <t>2️⃣ TIẾN ĐỘ XÂY DỰNG QUỸ KHẨN CẤP</t>
  </si>
  <si>
    <t>Quỹ hiện có</t>
  </si>
  <si>
    <t>Quỹ mục tiêu</t>
  </si>
  <si>
    <t>% Hoàn thành</t>
  </si>
  <si>
    <t>🎯 Thanh tiến trình:</t>
  </si>
  <si>
    <t>Trạng thái:</t>
  </si>
  <si>
    <t>3️⃣ PHÂN BỔ CHI THIẾT YẾU</t>
  </si>
  <si>
    <t>💡 CHÚ GIẢI MÀU:</t>
  </si>
  <si>
    <t>🟢 XANH: An toàn, tốt</t>
  </si>
  <si>
    <t>🟡 CAM/VÀNG: Cảnh báo, cần cải thiện</t>
  </si>
  <si>
    <t>🔴 ĐỎ: Nguy hiểm, cần hành động ngay</t>
  </si>
  <si>
    <t>💡 ĐÁNH GIÁ &amp; KHUYẾN NGHỊ TỪ CHUYÊN GIA</t>
  </si>
  <si>
    <t>📊 CÁC CHỈ SỐ QUAN TRỌNG</t>
  </si>
  <si>
    <t>Dòng tiền ròng:</t>
  </si>
  <si>
    <t>% Dòng tiền / Thu nhập:</t>
  </si>
  <si>
    <t>Quỹ khẩn cấp hiện có:</t>
  </si>
  <si>
    <t>Quỹ khẩn cấp mục tiêu:</t>
  </si>
  <si>
    <t>% Hoàn thành quỹ:</t>
  </si>
  <si>
    <t>Số tháng chống chịu (nếu mất việc):</t>
  </si>
  <si>
    <t>🔍 ĐÁNH GIÁ TỔNG THỂ</t>
  </si>
  <si>
    <t>Tình trạng tài chính hiện tại:</t>
  </si>
  <si>
    <t>Giải thích chi tiết:</t>
  </si>
  <si>
    <t>🎯 KHUYẾN NGHỊ CỤ THỂ</t>
  </si>
  <si>
    <t>1️⃣ VỀ DÒNG TIỀN:</t>
  </si>
  <si>
    <t>2️⃣ VỀ QUỸ KHẨN CẤP:</t>
  </si>
  <si>
    <t>3️⃣ VỀ ĐẦU TƯ:</t>
  </si>
  <si>
    <t>4️⃣ VỀ CHI TIÊU:</t>
  </si>
  <si>
    <t>5️⃣ ƯU TIÊN HÀNH ĐỘNG:</t>
  </si>
  <si>
    <t>Nếu dòng tiền âm:</t>
  </si>
  <si>
    <t>→ KHẨN CẤP: Giảm chi hoặc tăng thu NGAY</t>
  </si>
  <si>
    <t>Nếu chưa có quỹ:</t>
  </si>
  <si>
    <t>→ Ưu tiên 1: Xây quỹ khẩn cấp (TRƯỚC khi đầu tư)</t>
  </si>
  <si>
    <t>Nếu đã có quỹ:</t>
  </si>
  <si>
    <t>→ Duy trì quỹ + bắt đầu đầu tư từ từ</t>
  </si>
  <si>
    <t>⚖️ KẾT LUẬN</t>
  </si>
  <si>
    <t>📞 Lưu ý: Đây là công cụ hỗ trợ, không thay thế tư vấn tài chính chuyên nghiệp.</t>
  </si>
  <si>
    <t>facebook.com/dongcovanofficial/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</si>
</sst>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
  </numFmts>
  <fonts count="19">
    <font>
      <sz val="11"/>
      <color theme="1"/>
      <name val="Calibri"/>
      <scheme val="minor"/>
    </font>
    <font>
      <b/>
      <sz val="18"/>
      <color rgb="FFFFFFFF"/>
      <name val="Arial"/>
    </font>
    <font>
      <i/>
      <sz val="11"/>
      <name val="Arial"/>
    </font>
    <font>
      <b/>
      <sz val="14"/>
      <name val="Arial"/>
    </font>
    <font>
      <sz val="11"/>
      <name val="Calibri"/>
      <scheme val="minor"/>
    </font>
    <font>
      <b/>
      <sz val="11"/>
      <color rgb="FFFFFFFF"/>
      <name val="Arial"/>
    </font>
    <font>
      <b/>
      <sz val="16"/>
      <color rgb="FFFFFFFF"/>
      <name val="Arial"/>
    </font>
    <font>
      <u/>
      <sz val="11"/>
      <color rgb="FF0563C1"/>
      <name val="Calibri"/>
      <scheme val="minor"/>
    </font>
    <font>
      <i/>
      <sz val="11"/>
      <color rgb="FF666666"/>
      <name val="Arial"/>
    </font>
    <font>
      <sz val="9"/>
      <color rgb="FF999999"/>
      <name val="Arial"/>
    </font>
    <font>
      <b/>
      <sz val="12"/>
      <name val="Arial"/>
    </font>
    <font>
      <b/>
      <sz val="13"/>
      <color rgb="FFEA4335"/>
      <name val="Arial"/>
    </font>
    <font>
      <b/>
      <sz val="11"/>
      <color rgb="FFEA4335"/>
      <name val="Arial"/>
    </font>
    <font>
      <b/>
      <sz val="9"/>
      <name val="Arial"/>
    </font>
    <font>
      <b/>
      <sz val="12"/>
      <color rgb="FFEA4335"/>
      <name val="Arial"/>
    </font>
    <font>
      <b/>
      <sz val="13"/>
      <name val="Arial"/>
    </font>
    <font>
      <b/>
      <sz val="14"/>
      <color rgb="FFFFFFFF"/>
      <name val="Arial"/>
    </font>
    <font>
      <b/>
      <sz val="11"/>
      <name val="Arial"/>
    </font>
    <font>
      <i/>
      <sz val="10"/>
      <name val="Arial"/>
    </font>
  </fonts>
  <fills count="11">
    <fill>
      <patternFill patternType="none"/>
    </fill>
    <fill>
      <patternFill patternType="gray125"/>
    </fill>
    <fill>
      <patternFill patternType="solid">
        <fgColor rgb="FF1155CC"/>
      </patternFill>
    </fill>
    <fill>
      <patternFill patternType="solid">
        <fgColor rgb="FFE8F4FD"/>
      </patternFill>
    </fill>
    <fill>
      <patternFill patternType="solid">
        <fgColor rgb="FFFFF2CC"/>
      </patternFill>
    </fill>
    <fill>
      <patternFill patternType="solid">
        <fgColor rgb="FFF9F9F9"/>
      </patternFill>
    </fill>
    <fill>
      <patternFill patternType="solid">
        <fgColor rgb="FFE8E8E8"/>
      </patternFill>
    </fill>
    <fill>
      <patternFill patternType="solid">
        <fgColor rgb="FFFFFFFF"/>
      </patternFill>
    </fill>
    <fill>
      <patternFill patternType="solid">
        <fgColor rgb="FFFFF9E6"/>
      </patternFill>
    </fill>
    <fill>
      <patternFill patternType="solid">
        <fgColor rgb="FFFFF9F9"/>
      </patternFill>
    </fill>
    <fill>
      <patternFill patternType="solid">
        <fgColor rgb="FFF4CCCC"/>
      </patternFill>
    </fill>
  </fills>
  <borders count="4">
    <border>
      <left/>
      <right/>
      <top/>
      <bottom/>
      <diagonal/>
    </border>
    <border>
      <left/>
      <right/>
      <top/>
      <bottom/>
      <diagonal/>
    </border>
    <border>
      <left/>
      <right/>
      <top/>
      <bottom style="thin">
        <color rgb="FFE0E0E0"/>
      </bottom>
      <diagonal/>
    </border>
    <border>
      <left style="thin">
        <color rgb="FF000000"/>
      </left>
      <right style="thin">
        <color rgb="FF000000"/>
      </right>
      <top style="thin">
        <color rgb="FF000000"/>
      </top>
      <bottom style="thin">
        <color rgb="FF000000"/>
      </bottom>
      <diagonal/>
    </border>
  </borders>
  <cellStyleXfs count="1">
    <xf numFmtId="0" fontId="0" fillId="0" borderId="1">
      <alignment vertical="top"/>
    </xf>
  </cellStyleXfs>
  <cellXfs count="37">
    <xf numFmtId="0" fontId="0" fillId="0" borderId="1" xfId="0">
      <alignment vertical="top"/>
    </xf>
    <xf numFmtId="0" fontId="4" fillId="5" borderId="2" xfId="0" applyFont="1" applyFill="1" applyBorder="1">
      <alignment vertical="top"/>
    </xf>
    <xf numFmtId="0" fontId="3" fillId="6" borderId="0" xfId="0" applyFont="1" applyFill="1" applyBorder="1">
      <alignment vertical="top"/>
    </xf>
    <xf numFmtId="0" fontId="5" fillId="2" borderId="0" xfId="0" applyFont="1" applyFill="1" applyBorder="1" applyAlignment="1">
      <alignment horizontal="center" vertical="top"/>
    </xf>
    <xf numFmtId="0" fontId="4" fillId="7" borderId="2" xfId="0" applyFont="1" applyFill="1" applyBorder="1">
      <alignment vertical="top"/>
    </xf>
    <xf numFmtId="0" fontId="4" fillId="0" borderId="2" xfId="0" applyFont="1" applyBorder="1">
      <alignment vertical="top"/>
    </xf>
    <xf numFmtId="0" fontId="4" fillId="8" borderId="0" xfId="0" applyFont="1" applyFill="1" applyBorder="1">
      <alignment vertical="top"/>
    </xf>
    <xf numFmtId="0" fontId="4" fillId="6" borderId="0" xfId="0" applyFont="1" applyFill="1" applyBorder="1">
      <alignment vertical="top"/>
    </xf>
    <xf numFmtId="0" fontId="4" fillId="4" borderId="0" xfId="0" applyFont="1" applyFill="1" applyBorder="1">
      <alignment vertical="top"/>
    </xf>
    <xf numFmtId="0" fontId="4" fillId="7" borderId="0" xfId="0" applyFont="1" applyFill="1" applyBorder="1">
      <alignment vertical="top"/>
    </xf>
    <xf numFmtId="0" fontId="7" fillId="0" borderId="0" xfId="0" applyFont="1" applyBorder="1">
      <alignment vertical="top"/>
    </xf>
    <xf numFmtId="0" fontId="10" fillId="0" borderId="0" xfId="0" applyFont="1" applyBorder="1">
      <alignment vertical="top"/>
    </xf>
    <xf numFmtId="0" fontId="11" fillId="0" borderId="0" xfId="0" applyFont="1" applyBorder="1">
      <alignment vertical="top"/>
    </xf>
    <xf numFmtId="0" fontId="12" fillId="0" borderId="0" xfId="0" applyFont="1" applyBorder="1">
      <alignment vertical="top"/>
    </xf>
    <xf numFmtId="0" fontId="13" fillId="0" borderId="3" xfId="0" applyFont="1" applyBorder="1" applyAlignment="1">
      <alignment horizontal="center" vertical="center" wrapText="1"/>
    </xf>
    <xf numFmtId="0" fontId="14" fillId="0" borderId="0" xfId="0" applyFont="1" applyBorder="1">
      <alignment vertical="top"/>
    </xf>
    <xf numFmtId="0" fontId="15" fillId="6" borderId="0" xfId="0" applyFont="1" applyFill="1" applyBorder="1">
      <alignment vertical="top"/>
    </xf>
    <xf numFmtId="0" fontId="10" fillId="6" borderId="0" xfId="0" applyFont="1" applyFill="1" applyBorder="1">
      <alignment vertical="top"/>
    </xf>
    <xf numFmtId="0" fontId="17" fillId="0" borderId="0" xfId="0" applyFont="1" applyBorder="1">
      <alignment vertical="top"/>
    </xf>
    <xf numFmtId="0" fontId="15" fillId="0" borderId="0" xfId="0" applyFont="1" applyBorder="1">
      <alignment vertical="top"/>
    </xf>
    <xf numFmtId="0" fontId="17" fillId="6" borderId="0" xfId="0" applyFont="1" applyFill="1" applyBorder="1">
      <alignment vertical="top"/>
    </xf>
    <xf numFmtId="0" fontId="10" fillId="4" borderId="0" xfId="0" applyFont="1" applyFill="1" applyBorder="1">
      <alignment vertical="top"/>
    </xf>
    <xf numFmtId="0" fontId="17" fillId="4" borderId="0" xfId="0" applyFont="1" applyFill="1" applyBorder="1">
      <alignment vertical="top"/>
    </xf>
    <xf numFmtId="0" fontId="4" fillId="10" borderId="0" xfId="0" applyFont="1" applyFill="1" applyBorder="1">
      <alignment vertical="top"/>
    </xf>
    <xf numFmtId="164" fontId="4" fillId="0" borderId="0" xfId="0" applyNumberFormat="1" applyFont="1" applyBorder="1">
      <alignment vertical="top"/>
    </xf>
    <xf numFmtId="0" fontId="1" fillId="2" borderId="0" xfId="0" applyFont="1" applyFill="1" applyBorder="1" applyAlignment="1">
      <alignment horizontal="center" vertical="top"/>
    </xf>
    <xf numFmtId="0" fontId="0" fillId="0" borderId="1" xfId="0">
      <alignment vertical="top"/>
    </xf>
    <xf numFmtId="0" fontId="2" fillId="3" borderId="0" xfId="0" applyFont="1" applyFill="1" applyBorder="1" applyAlignment="1">
      <alignment horizontal="center" vertical="top"/>
    </xf>
    <xf numFmtId="0" fontId="3" fillId="4" borderId="0" xfId="0" applyFont="1" applyFill="1" applyBorder="1">
      <alignment vertical="top"/>
    </xf>
    <xf numFmtId="0" fontId="3" fillId="6" borderId="0" xfId="0" applyFont="1" applyFill="1" applyBorder="1">
      <alignment vertical="top"/>
    </xf>
    <xf numFmtId="0" fontId="4" fillId="9" borderId="2" xfId="0" applyFont="1" applyFill="1" applyBorder="1">
      <alignment vertical="top"/>
    </xf>
    <xf numFmtId="0" fontId="6" fillId="2" borderId="0" xfId="0" applyFont="1" applyFill="1" applyBorder="1" applyAlignment="1">
      <alignment horizontal="center" vertical="top"/>
    </xf>
    <xf numFmtId="0" fontId="8" fillId="0" borderId="0" xfId="0" applyFont="1" applyBorder="1" applyAlignment="1">
      <alignment horizontal="center" vertical="top"/>
    </xf>
    <xf numFmtId="0" fontId="9" fillId="0" borderId="0" xfId="0" applyFont="1" applyBorder="1" applyAlignment="1">
      <alignment horizontal="center" vertical="top"/>
    </xf>
    <xf numFmtId="0" fontId="16" fillId="2" borderId="0" xfId="0" applyFont="1" applyFill="1" applyBorder="1" applyAlignment="1">
      <alignment horizontal="center" vertical="top"/>
    </xf>
    <xf numFmtId="0" fontId="10" fillId="0" borderId="0" xfId="0" applyFont="1" applyBorder="1">
      <alignment vertical="top"/>
    </xf>
    <xf numFmtId="0" fontId="18" fillId="0" borderId="0" xfId="0" applyFont="1" applyBorder="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 Thu nhập vs Chi phí thiết yếu</a:t>
            </a:r>
            <a:endParaRPr/>
          </a:p>
        </c:rich>
      </c:tx>
      <c:overlay val="0"/>
      <c:spPr>
        <a:noFill/>
        <a:ln>
          <a:noFill/>
        </a:ln>
      </c:spPr>
    </c:title>
    <c:autoTitleDeleted val="0"/>
    <c:plotArea>
      <c:layout/>
      <c:barChart>
        <c:barDir val="col"/>
        <c:grouping val="clustered"/>
        <c:varyColors val="0"/>
        <c:ser>
          <c:idx val="0"/>
          <c:order val="0"/>
          <c:tx>
            <c:strRef>
              <c:f>'06_Trực quan hóa'!$A$6</c:f>
              <c:strCache>
                <c:ptCount val="1"/>
                <c:pt idx="0">
                  <c:v>Chi phí thiết yếu/tháng</c:v>
                </c:pt>
              </c:strCache>
            </c:strRef>
          </c:tx>
          <c:spPr>
            <a:solidFill>
              <a:schemeClr val="accent1"/>
            </a:solidFill>
          </c:spPr>
          <c:invertIfNegative val="0"/>
          <c:dLbls>
            <c:spPr>
              <a:noFill/>
              <a:ln>
                <a:noFill/>
              </a:ln>
            </c:sp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numRef>
              <c:f>'06_Trực quan hóa'!$B$5</c:f>
              <c:numCache>
                <c:formatCode>#,##0" ₫"</c:formatCode>
                <c:ptCount val="1"/>
                <c:pt idx="0">
                  <c:v>18000000</c:v>
                </c:pt>
              </c:numCache>
            </c:numRef>
          </c:cat>
          <c:val>
            <c:numRef>
              <c:f>'06_Trực quan hóa'!$B$6</c:f>
              <c:numCache>
                <c:formatCode>#,##0" ₫"</c:formatCode>
                <c:ptCount val="1"/>
                <c:pt idx="0">
                  <c:v>13300000</c:v>
                </c:pt>
              </c:numCache>
            </c:numRef>
          </c:val>
          <c:extLst>
            <c:ext xmlns:c16="http://schemas.microsoft.com/office/drawing/2014/chart" uri="{C3380CC4-5D6E-409C-BE32-E72D297353CC}">
              <c16:uniqueId val="{00000000-3F76-4540-AB75-D905567A2917}"/>
            </c:ext>
          </c:extLst>
        </c:ser>
        <c:ser>
          <c:idx val="1"/>
          <c:order val="1"/>
          <c:tx>
            <c:strRef>
              <c:f>'06_Trực quan hóa'!$A$7</c:f>
              <c:strCache>
                <c:ptCount val="1"/>
                <c:pt idx="0">
                  <c:v>Dòng tiền ròng</c:v>
                </c:pt>
              </c:strCache>
            </c:strRef>
          </c:tx>
          <c:spPr>
            <a:solidFill>
              <a:schemeClr val="accent2"/>
            </a:solidFill>
          </c:spPr>
          <c:invertIfNegative val="0"/>
          <c:dLbls>
            <c:spPr>
              <a:noFill/>
              <a:ln>
                <a:noFill/>
              </a:ln>
            </c:sp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numRef>
              <c:f>'06_Trực quan hóa'!$B$5</c:f>
              <c:numCache>
                <c:formatCode>#,##0" ₫"</c:formatCode>
                <c:ptCount val="1"/>
                <c:pt idx="0">
                  <c:v>18000000</c:v>
                </c:pt>
              </c:numCache>
            </c:numRef>
          </c:cat>
          <c:val>
            <c:numRef>
              <c:f>'06_Trực quan hóa'!$B$7</c:f>
              <c:numCache>
                <c:formatCode>#,##0" ₫"</c:formatCode>
                <c:ptCount val="1"/>
                <c:pt idx="0">
                  <c:v>4700000</c:v>
                </c:pt>
              </c:numCache>
            </c:numRef>
          </c:val>
          <c:extLst>
            <c:ext xmlns:c16="http://schemas.microsoft.com/office/drawing/2014/chart" uri="{C3380CC4-5D6E-409C-BE32-E72D297353CC}">
              <c16:uniqueId val="{00000001-3F76-4540-AB75-D905567A2917}"/>
            </c:ext>
          </c:extLst>
        </c:ser>
        <c:dLbls>
          <c:showLegendKey val="0"/>
          <c:showVal val="0"/>
          <c:showCatName val="0"/>
          <c:showSerName val="0"/>
          <c:showPercent val="0"/>
          <c:showBubbleSize val="0"/>
        </c:dLbls>
        <c:gapWidth val="150"/>
        <c:overlap val="-27"/>
        <c:axId val="95286402"/>
        <c:axId val="37109915"/>
      </c:barChart>
      <c:catAx>
        <c:axId val="95286402"/>
        <c:scaling>
          <c:orientation val="minMax"/>
        </c:scaling>
        <c:delete val="0"/>
        <c:axPos val="b"/>
        <c:numFmt formatCode="#,##0&quot; ₫&quot;"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37109915"/>
        <c:crosses val="autoZero"/>
        <c:auto val="1"/>
        <c:lblAlgn val="ctr"/>
        <c:lblOffset val="0"/>
        <c:tickMarkSkip val="1"/>
        <c:noMultiLvlLbl val="1"/>
      </c:catAx>
      <c:valAx>
        <c:axId val="37109915"/>
        <c:scaling>
          <c:orientation val="minMax"/>
        </c:scaling>
        <c:delete val="0"/>
        <c:axPos val="l"/>
        <c:majorGridlines>
          <c:spPr>
            <a:ln w="9525">
              <a:solidFill>
                <a:srgbClr val="D9D9D9"/>
              </a:solidFill>
            </a:ln>
          </c:spPr>
        </c:majorGridlines>
        <c:numFmt formatCode="#,##0&quot; ₫&quot;"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95286402"/>
        <c:crosses val="autoZero"/>
        <c:crossBetween val="between"/>
      </c:valAx>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gap"/>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 Quỹ khẩn cấp hiện tại vs Mục tiêu</a:t>
            </a:r>
            <a:endParaRPr/>
          </a:p>
        </c:rich>
      </c:tx>
      <c:overlay val="0"/>
      <c:spPr>
        <a:noFill/>
        <a:ln>
          <a:noFill/>
        </a:ln>
      </c:spPr>
    </c:title>
    <c:autoTitleDeleted val="0"/>
    <c:plotArea>
      <c:layout/>
      <c:barChart>
        <c:barDir val="bar"/>
        <c:grouping val="clustered"/>
        <c:varyColors val="0"/>
        <c:ser>
          <c:idx val="0"/>
          <c:order val="0"/>
          <c:tx>
            <c:strRef>
              <c:f>'06_Trực quan hóa'!$A$21</c:f>
              <c:strCache>
                <c:ptCount val="1"/>
                <c:pt idx="0">
                  <c:v>Quỹ mục tiêu</c:v>
                </c:pt>
              </c:strCache>
            </c:strRef>
          </c:tx>
          <c:spPr>
            <a:solidFill>
              <a:schemeClr val="accent1"/>
            </a:solidFill>
          </c:spPr>
          <c:invertIfNegative val="0"/>
          <c:dLbls>
            <c:spPr>
              <a:noFill/>
              <a:ln>
                <a:noFill/>
              </a:ln>
            </c:sp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numRef>
              <c:f>'06_Trực quan hóa'!$B$20</c:f>
              <c:numCache>
                <c:formatCode>#,##0" ₫"</c:formatCode>
                <c:ptCount val="1"/>
                <c:pt idx="0">
                  <c:v>10000000</c:v>
                </c:pt>
              </c:numCache>
            </c:numRef>
          </c:cat>
          <c:val>
            <c:numRef>
              <c:f>'06_Trực quan hóa'!$B$21</c:f>
              <c:numCache>
                <c:formatCode>#,##0" ₫"</c:formatCode>
                <c:ptCount val="1"/>
                <c:pt idx="0">
                  <c:v>79800000</c:v>
                </c:pt>
              </c:numCache>
            </c:numRef>
          </c:val>
          <c:extLst>
            <c:ext xmlns:c16="http://schemas.microsoft.com/office/drawing/2014/chart" uri="{C3380CC4-5D6E-409C-BE32-E72D297353CC}">
              <c16:uniqueId val="{00000000-AF48-4C75-A71F-49E1D3308FCC}"/>
            </c:ext>
          </c:extLst>
        </c:ser>
        <c:dLbls>
          <c:showLegendKey val="0"/>
          <c:showVal val="0"/>
          <c:showCatName val="0"/>
          <c:showSerName val="0"/>
          <c:showPercent val="0"/>
          <c:showBubbleSize val="0"/>
        </c:dLbls>
        <c:gapWidth val="182"/>
        <c:axId val="83621771"/>
        <c:axId val="98617781"/>
      </c:barChart>
      <c:catAx>
        <c:axId val="83621771"/>
        <c:scaling>
          <c:orientation val="minMax"/>
        </c:scaling>
        <c:delete val="0"/>
        <c:axPos val="l"/>
        <c:numFmt formatCode="#,##0&quot; ₫&quot;"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98617781"/>
        <c:crosses val="autoZero"/>
        <c:auto val="1"/>
        <c:lblAlgn val="ctr"/>
        <c:lblOffset val="0"/>
        <c:tickMarkSkip val="1"/>
        <c:noMultiLvlLbl val="1"/>
      </c:catAx>
      <c:valAx>
        <c:axId val="98617781"/>
        <c:scaling>
          <c:orientation val="minMax"/>
        </c:scaling>
        <c:delete val="0"/>
        <c:axPos val="b"/>
        <c:majorGridlines>
          <c:spPr>
            <a:ln w="9525">
              <a:solidFill>
                <a:srgbClr val="D9D9D9"/>
              </a:solidFill>
            </a:ln>
          </c:spPr>
        </c:majorGridlines>
        <c:numFmt formatCode="#,##0&quot; ₫&quot;"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83621771"/>
        <c:crosses val="autoZero"/>
        <c:crossBetween val="between"/>
      </c:valAx>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gap"/>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 Cơ cấu chi phí thiết yếu</a:t>
            </a:r>
            <a:endParaRPr/>
          </a:p>
        </c:rich>
      </c:tx>
      <c:overlay val="0"/>
      <c:spPr>
        <a:noFill/>
        <a:ln>
          <a:noFill/>
        </a:ln>
      </c:spPr>
    </c:title>
    <c:autoTitleDeleted val="0"/>
    <c:plotArea>
      <c:layout/>
      <c:pieChart>
        <c:varyColors val="1"/>
        <c:ser>
          <c:idx val="0"/>
          <c:order val="0"/>
          <c:spPr>
            <a:ln w="19050">
              <a:solidFill>
                <a:srgbClr val="FFFFFF"/>
              </a:solidFill>
            </a:ln>
          </c:spPr>
          <c:dPt>
            <c:idx val="0"/>
            <c:bubble3D val="0"/>
            <c:spPr>
              <a:solidFill>
                <a:schemeClr val="accent1"/>
              </a:solidFill>
              <a:ln w="19050">
                <a:solidFill>
                  <a:srgbClr val="FFFFFF"/>
                </a:solidFill>
                <a:prstDash val="solid"/>
              </a:ln>
            </c:spPr>
            <c:extLst>
              <c:ext xmlns:c16="http://schemas.microsoft.com/office/drawing/2014/chart" uri="{C3380CC4-5D6E-409C-BE32-E72D297353CC}">
                <c16:uniqueId val="{00000001-3D67-460B-84AE-DF91C55B5FE7}"/>
              </c:ext>
            </c:extLst>
          </c:dPt>
          <c:dPt>
            <c:idx val="1"/>
            <c:bubble3D val="0"/>
            <c:spPr>
              <a:solidFill>
                <a:schemeClr val="accent2"/>
              </a:solidFill>
              <a:ln w="19050">
                <a:solidFill>
                  <a:srgbClr val="FFFFFF"/>
                </a:solidFill>
                <a:prstDash val="solid"/>
              </a:ln>
            </c:spPr>
            <c:extLst>
              <c:ext xmlns:c16="http://schemas.microsoft.com/office/drawing/2014/chart" uri="{C3380CC4-5D6E-409C-BE32-E72D297353CC}">
                <c16:uniqueId val="{00000003-3D67-460B-84AE-DF91C55B5FE7}"/>
              </c:ext>
            </c:extLst>
          </c:dPt>
          <c:dLbls>
            <c:spPr>
              <a:noFill/>
              <a:ln>
                <a:noFill/>
              </a:ln>
            </c:spPr>
            <c:dLblPos val="outEnd"/>
            <c:showLegendKey val="0"/>
            <c:showVal val="0"/>
            <c:showCatName val="0"/>
            <c:showSerName val="0"/>
            <c:showPercent val="1"/>
            <c:showBubbleSize val="0"/>
            <c:separator>, </c:separator>
            <c:showLeaderLines val="1"/>
            <c:leaderLines>
              <c:spPr>
                <a:ln w="9525">
                  <a:solidFill>
                    <a:schemeClr val="tx1">
                      <a:lumMod val="35000"/>
                      <a:lumOff val="65000"/>
                    </a:schemeClr>
                  </a:solidFill>
                </a:ln>
              </c:spPr>
            </c:leaderLines>
            <c:extLst>
              <c:ext xmlns:c15="http://schemas.microsoft.com/office/drawing/2012/chart" uri="{CE6537A1-D6FC-4f65-9D91-7224C49458BB}"/>
            </c:extLst>
          </c:dLbls>
          <c:cat>
            <c:strRef>
              <c:f>'06_Trực quan hóa'!$A$34:$A$35</c:f>
              <c:strCache>
                <c:ptCount val="2"/>
                <c:pt idx="0">
                  <c:v>Chi bắt buộc</c:v>
                </c:pt>
                <c:pt idx="1">
                  <c:v>Chi có thể cắt giảm</c:v>
                </c:pt>
              </c:strCache>
            </c:strRef>
          </c:cat>
          <c:val>
            <c:numRef>
              <c:f>'06_Trực quan hóa'!$B$34:$B$35</c:f>
              <c:numCache>
                <c:formatCode>#,##0" ₫"</c:formatCode>
                <c:ptCount val="2"/>
                <c:pt idx="0">
                  <c:v>7800000</c:v>
                </c:pt>
                <c:pt idx="1">
                  <c:v>5500000</c:v>
                </c:pt>
              </c:numCache>
            </c:numRef>
          </c:val>
          <c:extLst>
            <c:ext xmlns:c16="http://schemas.microsoft.com/office/drawing/2014/chart" uri="{C3380CC4-5D6E-409C-BE32-E72D297353CC}">
              <c16:uniqueId val="{00000004-3D67-460B-84AE-DF91C55B5FE7}"/>
            </c:ext>
          </c:extLst>
        </c:ser>
        <c:dLbls>
          <c:showLegendKey val="0"/>
          <c:showVal val="0"/>
          <c:showCatName val="0"/>
          <c:showSerName val="0"/>
          <c:showPercent val="0"/>
          <c:showBubbleSize val="0"/>
          <c:showLeaderLines val="1"/>
        </c:dLbls>
        <c:firstSliceAng val="0"/>
      </c:pieChart>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gap"/>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142875</xdr:rowOff>
    </xdr:from>
    <xdr:to>
      <xdr:col>10</xdr:col>
      <xdr:colOff>0</xdr:colOff>
      <xdr:row>16</xdr:row>
      <xdr:rowOff>28575</xdr:rowOff>
    </xdr:to>
    <xdr:graphicFrame macro="">
      <xdr:nvGraphicFramePr>
        <xdr:cNvPr id="2" name="Chart_Income_vs_Expense">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16</xdr:row>
      <xdr:rowOff>142875</xdr:rowOff>
    </xdr:from>
    <xdr:to>
      <xdr:col>10</xdr:col>
      <xdr:colOff>0</xdr:colOff>
      <xdr:row>31</xdr:row>
      <xdr:rowOff>28575</xdr:rowOff>
    </xdr:to>
    <xdr:graphicFrame macro="">
      <xdr:nvGraphicFramePr>
        <xdr:cNvPr id="3" name="Chart_Emergency_Fund">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190500</xdr:colOff>
      <xdr:row>0</xdr:row>
      <xdr:rowOff>0</xdr:rowOff>
    </xdr:from>
    <xdr:to>
      <xdr:col>18</xdr:col>
      <xdr:colOff>38100</xdr:colOff>
      <xdr:row>14</xdr:row>
      <xdr:rowOff>28575</xdr:rowOff>
    </xdr:to>
    <xdr:graphicFrame macro="">
      <xdr:nvGraphicFramePr>
        <xdr:cNvPr id="4" name="Chart_Expense_Distribution">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dongcovanofficial/" TargetMode="External"/><Relationship Id="rId2" Type="http://schemas.openxmlformats.org/officeDocument/2006/relationships/hyperlink" Target="https://youtube.com/@dongcovan" TargetMode="External"/><Relationship Id="rId1" Type="http://schemas.openxmlformats.org/officeDocument/2006/relationships/hyperlink" Target="https://dongcovan.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990E-2D08-D628-4A69-F701E2531A18}">
  <dimension ref="A1:F55"/>
  <sheetViews>
    <sheetView tabSelected="1" topLeftCell="A41" workbookViewId="0">
      <selection activeCell="A53" sqref="A53:F53"/>
    </sheetView>
  </sheetViews>
  <sheetFormatPr defaultColWidth="8.85546875" defaultRowHeight="15" customHeight="1"/>
  <cols>
    <col min="1" max="1" width="21.42578125" customWidth="1"/>
    <col min="2" max="2" width="35.7109375" customWidth="1"/>
    <col min="3" max="3" width="28.5703125" customWidth="1"/>
    <col min="4" max="4" width="42.85546875" customWidth="1"/>
    <col min="5" max="6" width="14.28515625" customWidth="1"/>
  </cols>
  <sheetData>
    <row r="1" spans="1:6" ht="23.25" customHeight="1">
      <c r="A1" s="25" t="s">
        <v>0</v>
      </c>
      <c r="B1" s="26"/>
      <c r="C1" s="26"/>
      <c r="D1" s="26"/>
      <c r="E1" s="26"/>
      <c r="F1" s="26"/>
    </row>
    <row r="2" spans="1:6" ht="14.25" customHeight="1">
      <c r="A2" s="27" t="s">
        <v>1</v>
      </c>
      <c r="B2" s="26"/>
      <c r="C2" s="26"/>
      <c r="D2" s="26"/>
      <c r="E2" s="26"/>
      <c r="F2" s="26"/>
    </row>
    <row r="4" spans="1:6" ht="18.75" customHeight="1">
      <c r="A4" s="28" t="s">
        <v>2</v>
      </c>
      <c r="B4" s="26"/>
      <c r="C4" s="26"/>
      <c r="D4" s="26"/>
      <c r="E4" s="26"/>
      <c r="F4" s="26"/>
    </row>
    <row r="6" spans="1:6" ht="15" customHeight="1">
      <c r="A6" s="1" t="s">
        <v>3</v>
      </c>
      <c r="B6" s="1" t="s">
        <v>4</v>
      </c>
    </row>
    <row r="7" spans="1:6" ht="15" customHeight="1">
      <c r="A7" s="1" t="s">
        <v>5</v>
      </c>
      <c r="B7" s="1" t="s">
        <v>6</v>
      </c>
    </row>
    <row r="8" spans="1:6" ht="15" customHeight="1">
      <c r="A8" s="1" t="s">
        <v>7</v>
      </c>
      <c r="B8" s="1" t="s">
        <v>8</v>
      </c>
    </row>
    <row r="9" spans="1:6" ht="15" customHeight="1">
      <c r="A9" s="1" t="s">
        <v>9</v>
      </c>
      <c r="B9" s="1" t="s">
        <v>10</v>
      </c>
    </row>
    <row r="10" spans="1:6" ht="15" customHeight="1">
      <c r="A10" s="1" t="s">
        <v>11</v>
      </c>
      <c r="B10" s="1" t="s">
        <v>12</v>
      </c>
    </row>
    <row r="12" spans="1:6" ht="18.75" customHeight="1">
      <c r="A12" s="29" t="s">
        <v>13</v>
      </c>
      <c r="B12" s="26"/>
      <c r="C12" s="26"/>
      <c r="D12" s="26"/>
      <c r="E12" s="26"/>
      <c r="F12" s="26"/>
    </row>
    <row r="14" spans="1:6" ht="15" customHeight="1">
      <c r="A14" s="3" t="s">
        <v>14</v>
      </c>
      <c r="B14" s="3" t="s">
        <v>15</v>
      </c>
      <c r="C14" s="3" t="s">
        <v>16</v>
      </c>
      <c r="D14" s="3" t="s">
        <v>17</v>
      </c>
    </row>
    <row r="15" spans="1:6" ht="15" customHeight="1">
      <c r="A15" s="4">
        <v>1</v>
      </c>
      <c r="B15" s="4" t="s">
        <v>18</v>
      </c>
      <c r="C15" s="4" t="s">
        <v>19</v>
      </c>
      <c r="D15" s="4" t="s">
        <v>20</v>
      </c>
    </row>
    <row r="16" spans="1:6" ht="15" customHeight="1">
      <c r="A16" s="1">
        <v>2</v>
      </c>
      <c r="B16" s="1" t="s">
        <v>21</v>
      </c>
      <c r="C16" s="1" t="s">
        <v>22</v>
      </c>
      <c r="D16" s="1" t="s">
        <v>23</v>
      </c>
    </row>
    <row r="17" spans="1:6" ht="15" customHeight="1">
      <c r="A17" s="4">
        <v>3</v>
      </c>
      <c r="B17" s="4" t="s">
        <v>24</v>
      </c>
      <c r="C17" s="4" t="s">
        <v>25</v>
      </c>
      <c r="D17" s="4" t="s">
        <v>26</v>
      </c>
    </row>
    <row r="18" spans="1:6" ht="15" customHeight="1">
      <c r="A18" s="1">
        <v>4</v>
      </c>
      <c r="B18" s="1" t="s">
        <v>27</v>
      </c>
      <c r="C18" s="1" t="s">
        <v>28</v>
      </c>
      <c r="D18" s="1" t="s">
        <v>29</v>
      </c>
    </row>
    <row r="19" spans="1:6" ht="15" customHeight="1">
      <c r="A19" s="4">
        <v>5</v>
      </c>
      <c r="B19" s="4" t="s">
        <v>30</v>
      </c>
      <c r="C19" s="4" t="s">
        <v>31</v>
      </c>
      <c r="D19" s="4" t="s">
        <v>32</v>
      </c>
    </row>
    <row r="20" spans="1:6" ht="15" customHeight="1">
      <c r="A20" s="1">
        <v>6</v>
      </c>
      <c r="B20" s="1" t="s">
        <v>33</v>
      </c>
      <c r="C20" s="1" t="s">
        <v>34</v>
      </c>
      <c r="D20" s="1" t="s">
        <v>35</v>
      </c>
    </row>
    <row r="21" spans="1:6" ht="15" customHeight="1">
      <c r="A21" s="4">
        <v>7</v>
      </c>
      <c r="B21" s="4" t="s">
        <v>36</v>
      </c>
      <c r="C21" s="4" t="s">
        <v>37</v>
      </c>
      <c r="D21" s="4" t="s">
        <v>38</v>
      </c>
    </row>
    <row r="22" spans="1:6" ht="15" customHeight="1">
      <c r="A22" s="1">
        <v>8</v>
      </c>
      <c r="B22" s="1" t="s">
        <v>39</v>
      </c>
      <c r="C22" s="1" t="s">
        <v>40</v>
      </c>
      <c r="D22" s="1" t="s">
        <v>41</v>
      </c>
    </row>
    <row r="24" spans="1:6" ht="18.75" customHeight="1">
      <c r="A24" s="29" t="s">
        <v>42</v>
      </c>
      <c r="B24" s="26"/>
      <c r="C24" s="26"/>
      <c r="D24" s="26"/>
      <c r="E24" s="26"/>
      <c r="F24" s="26"/>
    </row>
    <row r="26" spans="1:6" ht="15" customHeight="1">
      <c r="A26" s="3" t="s">
        <v>43</v>
      </c>
      <c r="B26" s="3" t="s">
        <v>44</v>
      </c>
      <c r="C26" s="3" t="s">
        <v>45</v>
      </c>
    </row>
    <row r="27" spans="1:6" ht="15" customHeight="1">
      <c r="A27" s="5" t="s">
        <v>46</v>
      </c>
      <c r="B27" s="6" t="s">
        <v>47</v>
      </c>
      <c r="C27" s="5" t="s">
        <v>48</v>
      </c>
    </row>
    <row r="28" spans="1:6" ht="15" customHeight="1">
      <c r="A28" s="5" t="s">
        <v>49</v>
      </c>
      <c r="B28" s="7" t="s">
        <v>50</v>
      </c>
      <c r="C28" s="5" t="s">
        <v>51</v>
      </c>
    </row>
    <row r="29" spans="1:6" ht="15" customHeight="1">
      <c r="A29" s="5" t="s">
        <v>52</v>
      </c>
      <c r="B29" s="8" t="s">
        <v>53</v>
      </c>
      <c r="C29" s="5" t="s">
        <v>54</v>
      </c>
    </row>
    <row r="30" spans="1:6" ht="15" customHeight="1">
      <c r="A30" s="5" t="s">
        <v>55</v>
      </c>
      <c r="B30" s="9" t="s">
        <v>56</v>
      </c>
      <c r="C30" s="5" t="s">
        <v>57</v>
      </c>
    </row>
    <row r="32" spans="1:6" ht="18.75" customHeight="1">
      <c r="A32" s="29" t="s">
        <v>58</v>
      </c>
      <c r="B32" s="26"/>
      <c r="C32" s="26"/>
      <c r="D32" s="26"/>
      <c r="E32" s="26"/>
      <c r="F32" s="26"/>
    </row>
    <row r="34" spans="1:6" ht="15" customHeight="1">
      <c r="A34" s="30" t="s">
        <v>59</v>
      </c>
      <c r="B34" s="26"/>
      <c r="C34" s="30" t="s">
        <v>60</v>
      </c>
      <c r="D34" s="26"/>
      <c r="E34" s="26"/>
      <c r="F34" s="26"/>
    </row>
    <row r="35" spans="1:6" ht="15" customHeight="1">
      <c r="A35" s="30" t="s">
        <v>61</v>
      </c>
      <c r="B35" s="26"/>
      <c r="C35" s="30" t="s">
        <v>62</v>
      </c>
      <c r="D35" s="26"/>
      <c r="E35" s="26"/>
      <c r="F35" s="26"/>
    </row>
    <row r="36" spans="1:6" ht="15" customHeight="1">
      <c r="A36" s="30" t="s">
        <v>63</v>
      </c>
      <c r="B36" s="26"/>
      <c r="C36" s="30" t="s">
        <v>64</v>
      </c>
      <c r="D36" s="26"/>
      <c r="E36" s="26"/>
      <c r="F36" s="26"/>
    </row>
    <row r="37" spans="1:6" ht="15" customHeight="1">
      <c r="A37" s="30" t="s">
        <v>65</v>
      </c>
      <c r="B37" s="26"/>
      <c r="C37" s="30" t="s">
        <v>66</v>
      </c>
      <c r="D37" s="26"/>
      <c r="E37" s="26"/>
      <c r="F37" s="26"/>
    </row>
    <row r="39" spans="1:6" ht="18.75" customHeight="1">
      <c r="A39" s="29" t="s">
        <v>67</v>
      </c>
      <c r="B39" s="26"/>
      <c r="C39" s="26"/>
      <c r="D39" s="26"/>
      <c r="E39" s="26"/>
      <c r="F39" s="26"/>
    </row>
    <row r="41" spans="1:6" ht="15" customHeight="1">
      <c r="A41" s="3" t="s">
        <v>68</v>
      </c>
      <c r="B41" s="3" t="s">
        <v>69</v>
      </c>
      <c r="C41" s="3" t="s">
        <v>70</v>
      </c>
    </row>
    <row r="42" spans="1:6" ht="15" customHeight="1">
      <c r="A42" s="4" t="s">
        <v>71</v>
      </c>
      <c r="B42" s="4" t="s">
        <v>72</v>
      </c>
      <c r="C42" s="4" t="s">
        <v>73</v>
      </c>
    </row>
    <row r="43" spans="1:6" ht="15" customHeight="1">
      <c r="A43" s="1" t="s">
        <v>74</v>
      </c>
      <c r="B43" s="1" t="s">
        <v>72</v>
      </c>
      <c r="C43" s="1" t="s">
        <v>75</v>
      </c>
    </row>
    <row r="44" spans="1:6" ht="15" customHeight="1">
      <c r="A44" s="4" t="s">
        <v>76</v>
      </c>
      <c r="B44" s="4" t="s">
        <v>77</v>
      </c>
      <c r="C44" s="4" t="s">
        <v>78</v>
      </c>
    </row>
    <row r="45" spans="1:6" ht="15" customHeight="1">
      <c r="A45" s="1" t="s">
        <v>79</v>
      </c>
      <c r="B45" s="1" t="s">
        <v>77</v>
      </c>
      <c r="C45" s="1" t="s">
        <v>80</v>
      </c>
    </row>
    <row r="47" spans="1:6" ht="21" customHeight="1">
      <c r="A47" s="31" t="s">
        <v>81</v>
      </c>
      <c r="B47" s="26"/>
      <c r="C47" s="26"/>
      <c r="D47" s="26"/>
      <c r="E47" s="26"/>
      <c r="F47" s="26"/>
    </row>
    <row r="49" spans="1:6" ht="15" customHeight="1">
      <c r="A49" t="s">
        <v>82</v>
      </c>
      <c r="B49" s="10" t="s">
        <v>83</v>
      </c>
    </row>
    <row r="50" spans="1:6" ht="15" customHeight="1">
      <c r="A50" t="s">
        <v>84</v>
      </c>
      <c r="B50" s="10" t="s">
        <v>85</v>
      </c>
    </row>
    <row r="51" spans="1:6" ht="15" customHeight="1">
      <c r="A51" t="s">
        <v>86</v>
      </c>
      <c r="B51" s="10" t="s">
        <v>262</v>
      </c>
    </row>
    <row r="53" spans="1:6" ht="14.25" customHeight="1">
      <c r="A53" s="32" t="s">
        <v>87</v>
      </c>
      <c r="B53" s="26"/>
      <c r="C53" s="26"/>
      <c r="D53" s="26"/>
      <c r="E53" s="26"/>
      <c r="F53" s="26"/>
    </row>
    <row r="55" spans="1:6" ht="12.75" customHeight="1">
      <c r="A55" s="33" t="s">
        <v>88</v>
      </c>
      <c r="B55" s="26"/>
      <c r="C55" s="26"/>
      <c r="D55" s="26"/>
      <c r="E55" s="26"/>
      <c r="F55" s="26"/>
    </row>
  </sheetData>
  <mergeCells count="18">
    <mergeCell ref="A47:F47"/>
    <mergeCell ref="A53:F53"/>
    <mergeCell ref="A55:F55"/>
    <mergeCell ref="A36:B36"/>
    <mergeCell ref="C36:F36"/>
    <mergeCell ref="A37:B37"/>
    <mergeCell ref="C37:F37"/>
    <mergeCell ref="A39:F39"/>
    <mergeCell ref="A32:F32"/>
    <mergeCell ref="A34:B34"/>
    <mergeCell ref="C34:F34"/>
    <mergeCell ref="A35:B35"/>
    <mergeCell ref="C35:F35"/>
    <mergeCell ref="A1:F1"/>
    <mergeCell ref="A2:F2"/>
    <mergeCell ref="A4:F4"/>
    <mergeCell ref="A12:F12"/>
    <mergeCell ref="A24:F24"/>
  </mergeCells>
  <hyperlinks>
    <hyperlink ref="B49" r:id="rId1" tooltip="Truy cập website Đồng Cố Vấn" xr:uid="{00000000-0004-0000-0000-000000000000}"/>
    <hyperlink ref="B50" r:id="rId2" tooltip="Xem kênh YouTube Đồng Cố Vấn" xr:uid="{00000000-0004-0000-0000-000001000000}"/>
    <hyperlink ref="B51" r:id="rId3" tooltip="Theo dõi Facebook Đồng Cố Vấn" display="facebook.com/dongcovanofficial" xr:uid="{00000000-0004-0000-0000-000002000000}"/>
  </hyperlink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1158-93B8-5A73-2D38-9BF031D04728}">
  <dimension ref="A1:F46"/>
  <sheetViews>
    <sheetView workbookViewId="0">
      <pane ySplit="1" topLeftCell="A22" activePane="bottomLeft" state="frozen"/>
      <selection pane="bottomLeft" sqref="A1:F1"/>
    </sheetView>
  </sheetViews>
  <sheetFormatPr defaultColWidth="8.85546875" defaultRowHeight="15" customHeight="1"/>
  <cols>
    <col min="1" max="1" width="85.7109375" customWidth="1"/>
  </cols>
  <sheetData>
    <row r="1" spans="1:6" ht="21" customHeight="1">
      <c r="A1" s="31" t="s">
        <v>89</v>
      </c>
      <c r="B1" s="26"/>
      <c r="C1" s="26"/>
      <c r="D1" s="26"/>
      <c r="E1" s="26"/>
      <c r="F1" s="26"/>
    </row>
    <row r="3" spans="1:6" ht="15" customHeight="1">
      <c r="A3" s="2" t="s">
        <v>90</v>
      </c>
    </row>
    <row r="5" spans="1:6" ht="15" customHeight="1">
      <c r="A5" s="11" t="s">
        <v>91</v>
      </c>
    </row>
    <row r="6" spans="1:6" ht="15" customHeight="1">
      <c r="A6" t="s">
        <v>92</v>
      </c>
    </row>
    <row r="7" spans="1:6" ht="15" customHeight="1">
      <c r="A7" t="s">
        <v>93</v>
      </c>
    </row>
    <row r="8" spans="1:6" ht="15" customHeight="1">
      <c r="A8" t="s">
        <v>94</v>
      </c>
    </row>
    <row r="9" spans="1:6" ht="15" customHeight="1">
      <c r="A9" t="s">
        <v>95</v>
      </c>
    </row>
    <row r="11" spans="1:6" ht="15" customHeight="1">
      <c r="A11" s="11" t="s">
        <v>96</v>
      </c>
    </row>
    <row r="12" spans="1:6" ht="15" customHeight="1">
      <c r="A12" t="s">
        <v>97</v>
      </c>
    </row>
    <row r="13" spans="1:6" ht="15" customHeight="1">
      <c r="A13" t="s">
        <v>98</v>
      </c>
    </row>
    <row r="15" spans="1:6" ht="15" customHeight="1">
      <c r="A15" s="12" t="s">
        <v>99</v>
      </c>
    </row>
    <row r="16" spans="1:6" ht="15" customHeight="1">
      <c r="A16" s="13" t="s">
        <v>100</v>
      </c>
    </row>
    <row r="17" spans="1:4" ht="15" customHeight="1">
      <c r="A17" t="s">
        <v>101</v>
      </c>
    </row>
    <row r="18" spans="1:4" ht="15" customHeight="1">
      <c r="A18" t="s">
        <v>102</v>
      </c>
    </row>
    <row r="20" spans="1:4" ht="15" customHeight="1">
      <c r="A20" s="14" t="s">
        <v>14</v>
      </c>
      <c r="B20" s="14" t="s">
        <v>15</v>
      </c>
      <c r="C20" s="14" t="s">
        <v>16</v>
      </c>
      <c r="D20" s="14" t="s">
        <v>17</v>
      </c>
    </row>
    <row r="21" spans="1:4" ht="15" customHeight="1">
      <c r="A21" s="15" t="s">
        <v>103</v>
      </c>
    </row>
    <row r="22" spans="1:4" ht="15" customHeight="1">
      <c r="A22" t="s">
        <v>104</v>
      </c>
    </row>
    <row r="24" spans="1:4" ht="15" customHeight="1">
      <c r="A24" s="16" t="s">
        <v>105</v>
      </c>
    </row>
    <row r="26" spans="1:4" ht="15" customHeight="1">
      <c r="A26" t="s">
        <v>106</v>
      </c>
    </row>
    <row r="27" spans="1:4" ht="15" customHeight="1">
      <c r="A27" t="s">
        <v>107</v>
      </c>
    </row>
    <row r="28" spans="1:4" ht="15" customHeight="1">
      <c r="A28" t="s">
        <v>108</v>
      </c>
    </row>
    <row r="29" spans="1:4" ht="15" customHeight="1">
      <c r="A29" t="s">
        <v>109</v>
      </c>
    </row>
    <row r="30" spans="1:4" ht="15" customHeight="1">
      <c r="A30" t="s">
        <v>110</v>
      </c>
    </row>
    <row r="31" spans="1:4" ht="15" customHeight="1">
      <c r="A31" t="s">
        <v>111</v>
      </c>
    </row>
    <row r="32" spans="1:4" ht="15" customHeight="1">
      <c r="A32" t="s">
        <v>112</v>
      </c>
    </row>
    <row r="34" spans="1:2" ht="15" customHeight="1">
      <c r="A34" s="16" t="s">
        <v>113</v>
      </c>
    </row>
    <row r="36" spans="1:2" ht="15" customHeight="1">
      <c r="A36" s="6" t="s">
        <v>114</v>
      </c>
      <c r="B36" t="s">
        <v>115</v>
      </c>
    </row>
    <row r="37" spans="1:2" ht="15" customHeight="1">
      <c r="A37" s="7" t="s">
        <v>116</v>
      </c>
      <c r="B37" t="s">
        <v>117</v>
      </c>
    </row>
    <row r="39" spans="1:2" ht="15" customHeight="1">
      <c r="A39" s="11" t="s">
        <v>118</v>
      </c>
    </row>
    <row r="40" spans="1:2" ht="15" customHeight="1">
      <c r="A40" t="s">
        <v>119</v>
      </c>
    </row>
    <row r="41" spans="1:2" ht="15" customHeight="1">
      <c r="A41" t="s">
        <v>120</v>
      </c>
    </row>
    <row r="42" spans="1:2" ht="15" customHeight="1">
      <c r="A42" t="s">
        <v>121</v>
      </c>
    </row>
    <row r="44" spans="1:2" ht="15" customHeight="1">
      <c r="A44" s="11" t="s">
        <v>122</v>
      </c>
    </row>
    <row r="45" spans="1:2" ht="15" customHeight="1">
      <c r="A45" t="s">
        <v>123</v>
      </c>
    </row>
    <row r="46" spans="1:2" ht="15" customHeight="1">
      <c r="A46" t="s">
        <v>124</v>
      </c>
    </row>
  </sheetData>
  <mergeCells count="1">
    <mergeCell ref="A1:F1"/>
  </mergeCells>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228C8-0A28-8318-AE48-5768A5A16E12}">
  <dimension ref="A1:E17"/>
  <sheetViews>
    <sheetView workbookViewId="0">
      <pane ySplit="3" topLeftCell="A4" activePane="bottomLeft" state="frozen"/>
      <selection pane="bottomLeft" activeCell="A2" sqref="A1:E1000"/>
    </sheetView>
  </sheetViews>
  <sheetFormatPr defaultColWidth="8.85546875" defaultRowHeight="15" customHeight="1"/>
  <cols>
    <col min="1" max="1" width="35.7109375" customWidth="1"/>
    <col min="2" max="3" width="25.7109375" customWidth="1"/>
    <col min="4" max="4" width="35.7109375" customWidth="1"/>
  </cols>
  <sheetData>
    <row r="1" spans="1:5" ht="18.75" customHeight="1">
      <c r="A1" s="34" t="s">
        <v>125</v>
      </c>
      <c r="B1" s="26"/>
      <c r="C1" s="26"/>
      <c r="D1" s="26"/>
      <c r="E1" s="26"/>
    </row>
    <row r="3" spans="1:5" ht="15" customHeight="1">
      <c r="A3" s="3" t="s">
        <v>126</v>
      </c>
      <c r="B3" s="3" t="s">
        <v>127</v>
      </c>
      <c r="C3" s="3" t="s">
        <v>128</v>
      </c>
      <c r="D3" s="3" t="s">
        <v>70</v>
      </c>
    </row>
    <row r="4" spans="1:5" ht="15" customHeight="1">
      <c r="A4" t="s">
        <v>129</v>
      </c>
      <c r="B4" s="6">
        <v>15000000</v>
      </c>
      <c r="C4" s="6" t="s">
        <v>130</v>
      </c>
      <c r="D4" s="6"/>
    </row>
    <row r="5" spans="1:5" ht="15" customHeight="1">
      <c r="A5" t="s">
        <v>131</v>
      </c>
      <c r="B5" s="6">
        <v>3000000</v>
      </c>
      <c r="C5" s="6" t="s">
        <v>132</v>
      </c>
      <c r="D5" s="6"/>
    </row>
    <row r="6" spans="1:5" ht="15" customHeight="1">
      <c r="A6" t="s">
        <v>133</v>
      </c>
      <c r="B6" s="6">
        <v>0</v>
      </c>
      <c r="C6" s="6" t="s">
        <v>132</v>
      </c>
      <c r="D6" s="6"/>
    </row>
    <row r="7" spans="1:5" ht="15" customHeight="1">
      <c r="A7" t="s">
        <v>134</v>
      </c>
      <c r="B7" s="6">
        <v>0</v>
      </c>
      <c r="C7" s="6" t="s">
        <v>132</v>
      </c>
      <c r="D7" s="6"/>
    </row>
    <row r="9" spans="1:5" ht="15" customHeight="1">
      <c r="A9" s="11" t="s">
        <v>135</v>
      </c>
      <c r="B9" s="17">
        <f>SUM(B4:B7)</f>
        <v>18000000</v>
      </c>
    </row>
    <row r="11" spans="1:5" ht="15" customHeight="1">
      <c r="A11" t="s">
        <v>136</v>
      </c>
      <c r="B11" s="7">
        <f>SUMIF(C4:C7,"Thu ổn định",B4:B7)</f>
        <v>15000000</v>
      </c>
    </row>
    <row r="12" spans="1:5" ht="15" customHeight="1">
      <c r="A12" t="s">
        <v>137</v>
      </c>
      <c r="B12" s="7">
        <f>SUMIF(C4:C7,"Thu không ổn định",B4:B7)</f>
        <v>3000000</v>
      </c>
    </row>
    <row r="14" spans="1:5" ht="15" customHeight="1">
      <c r="A14" s="18" t="s">
        <v>138</v>
      </c>
    </row>
    <row r="15" spans="1:5" ht="15" customHeight="1">
      <c r="A15" t="s">
        <v>139</v>
      </c>
    </row>
    <row r="16" spans="1:5" ht="15" customHeight="1">
      <c r="A16" t="s">
        <v>140</v>
      </c>
    </row>
    <row r="17" spans="1:1" ht="15" customHeight="1">
      <c r="A17" t="s">
        <v>141</v>
      </c>
    </row>
  </sheetData>
  <mergeCells count="1">
    <mergeCell ref="A1:E1"/>
  </mergeCells>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342F-B342-BCE8-FB88-0AA0DA0B3F08}">
  <dimension ref="A1:E22"/>
  <sheetViews>
    <sheetView topLeftCell="C1" workbookViewId="0">
      <pane ySplit="3" topLeftCell="A4" activePane="bottomLeft" state="frozen"/>
      <selection pane="bottomLeft" activeCell="A2" sqref="A1:E1000"/>
    </sheetView>
  </sheetViews>
  <sheetFormatPr defaultColWidth="8.85546875" defaultRowHeight="15" customHeight="1"/>
  <cols>
    <col min="1" max="1" width="35.7109375" customWidth="1"/>
    <col min="2" max="3" width="25.7109375" customWidth="1"/>
    <col min="4" max="4" width="35.7109375" customWidth="1"/>
  </cols>
  <sheetData>
    <row r="1" spans="1:5" ht="18.75" customHeight="1">
      <c r="A1" s="34" t="s">
        <v>142</v>
      </c>
      <c r="B1" s="26"/>
      <c r="C1" s="26"/>
      <c r="D1" s="26"/>
      <c r="E1" s="26"/>
    </row>
    <row r="3" spans="1:5" ht="15" customHeight="1">
      <c r="A3" s="3" t="s">
        <v>143</v>
      </c>
      <c r="B3" s="3" t="s">
        <v>127</v>
      </c>
      <c r="C3" s="3" t="s">
        <v>128</v>
      </c>
      <c r="D3" s="3" t="s">
        <v>70</v>
      </c>
    </row>
    <row r="4" spans="1:5" ht="15" customHeight="1">
      <c r="A4" t="s">
        <v>144</v>
      </c>
      <c r="B4" s="6">
        <v>3000000</v>
      </c>
      <c r="C4" s="6" t="s">
        <v>145</v>
      </c>
      <c r="D4" s="6"/>
    </row>
    <row r="5" spans="1:5" ht="15" customHeight="1">
      <c r="A5" t="s">
        <v>146</v>
      </c>
      <c r="B5" s="6">
        <v>4000000</v>
      </c>
      <c r="C5" s="6" t="s">
        <v>147</v>
      </c>
      <c r="D5" s="6"/>
    </row>
    <row r="6" spans="1:5" ht="15" customHeight="1">
      <c r="A6" t="s">
        <v>148</v>
      </c>
      <c r="B6" s="6">
        <v>1500000</v>
      </c>
      <c r="C6" s="6" t="s">
        <v>147</v>
      </c>
      <c r="D6" s="6"/>
    </row>
    <row r="7" spans="1:5" ht="15" customHeight="1">
      <c r="A7" t="s">
        <v>149</v>
      </c>
      <c r="B7" s="6">
        <v>800000</v>
      </c>
      <c r="C7" s="6" t="s">
        <v>145</v>
      </c>
      <c r="D7" s="6"/>
    </row>
    <row r="8" spans="1:5" ht="15" customHeight="1">
      <c r="A8" t="s">
        <v>150</v>
      </c>
      <c r="B8" s="6">
        <v>500000</v>
      </c>
      <c r="C8" s="6" t="s">
        <v>145</v>
      </c>
      <c r="D8" s="6"/>
    </row>
    <row r="9" spans="1:5" ht="15" customHeight="1">
      <c r="A9" t="s">
        <v>151</v>
      </c>
      <c r="B9" s="6">
        <v>1000000</v>
      </c>
      <c r="C9" s="6" t="s">
        <v>145</v>
      </c>
      <c r="D9" s="6"/>
    </row>
    <row r="10" spans="1:5" ht="15" customHeight="1">
      <c r="A10" t="s">
        <v>152</v>
      </c>
      <c r="B10" s="6">
        <v>2000000</v>
      </c>
      <c r="C10" s="6" t="s">
        <v>145</v>
      </c>
      <c r="D10" s="6"/>
    </row>
    <row r="11" spans="1:5" ht="15" customHeight="1">
      <c r="A11" t="s">
        <v>153</v>
      </c>
      <c r="B11" s="6">
        <v>500000</v>
      </c>
      <c r="C11" s="6" t="s">
        <v>145</v>
      </c>
      <c r="D11" s="6"/>
    </row>
    <row r="13" spans="1:5" ht="15" customHeight="1">
      <c r="A13" s="11" t="s">
        <v>154</v>
      </c>
      <c r="B13" s="17">
        <f>SUM(B4:B11)</f>
        <v>13300000</v>
      </c>
    </row>
    <row r="15" spans="1:5" ht="15" customHeight="1">
      <c r="A15" t="s">
        <v>155</v>
      </c>
      <c r="B15" s="7">
        <f>SUMIF(C4:C11,"Chi bắt buộc",B4:B11)</f>
        <v>7800000</v>
      </c>
    </row>
    <row r="16" spans="1:5" ht="15" customHeight="1">
      <c r="A16" t="s">
        <v>156</v>
      </c>
      <c r="B16" s="7">
        <f>SUMIF(C4:C11,"Chi có thể cắt giảm",B4:B11)</f>
        <v>5500000</v>
      </c>
    </row>
    <row r="18" spans="1:1" ht="15" customHeight="1">
      <c r="A18" s="18" t="s">
        <v>138</v>
      </c>
    </row>
    <row r="19" spans="1:1" ht="15" customHeight="1">
      <c r="A19" t="s">
        <v>157</v>
      </c>
    </row>
    <row r="20" spans="1:1" ht="15" customHeight="1">
      <c r="A20" t="s">
        <v>158</v>
      </c>
    </row>
    <row r="21" spans="1:1" ht="15" customHeight="1">
      <c r="A21" t="s">
        <v>159</v>
      </c>
    </row>
    <row r="22" spans="1:1" ht="15" customHeight="1">
      <c r="A22" t="s">
        <v>160</v>
      </c>
    </row>
  </sheetData>
  <mergeCells count="1">
    <mergeCell ref="A1:E1"/>
  </mergeCells>
  <pageMargins left="0.7" right="0.7" top="0.75" bottom="0.75" header="0.3" footer="0.3"/>
  <pageSetup orientation="portrait"/>
  <headerFooter>
    <oddHeader>&amp;L&amp;C&amp;R</oddHeader>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9655-B558-6188-8DA1-E285A291BAA8}">
  <dimension ref="A1:D24"/>
  <sheetViews>
    <sheetView workbookViewId="0">
      <pane ySplit="3" topLeftCell="A22" activePane="bottomLeft" state="frozen"/>
      <selection pane="bottomLeft" activeCell="B33" sqref="B33"/>
    </sheetView>
  </sheetViews>
  <sheetFormatPr defaultColWidth="8.85546875" defaultRowHeight="15" customHeight="1"/>
  <cols>
    <col min="1" max="1" width="40" customWidth="1"/>
    <col min="2" max="2" width="28.5703125" customWidth="1"/>
    <col min="3" max="3" width="35.7109375" customWidth="1"/>
  </cols>
  <sheetData>
    <row r="1" spans="1:4" ht="18.75" customHeight="1">
      <c r="A1" s="34" t="s">
        <v>161</v>
      </c>
      <c r="B1" s="26"/>
      <c r="C1" s="26"/>
      <c r="D1" s="26"/>
    </row>
    <row r="3" spans="1:4" ht="15" customHeight="1">
      <c r="A3" s="3" t="s">
        <v>162</v>
      </c>
      <c r="B3" s="3" t="s">
        <v>163</v>
      </c>
      <c r="C3" s="3" t="s">
        <v>164</v>
      </c>
    </row>
    <row r="5" spans="1:4" ht="15" customHeight="1">
      <c r="A5" t="s">
        <v>165</v>
      </c>
      <c r="B5" s="7">
        <f>'01_Thu nhập'!B9</f>
        <v>18000000</v>
      </c>
      <c r="C5" t="s">
        <v>166</v>
      </c>
    </row>
    <row r="6" spans="1:4" ht="15" customHeight="1">
      <c r="A6" t="s">
        <v>167</v>
      </c>
      <c r="B6" s="7">
        <f>'02_Chi phí thiết yếu'!B13</f>
        <v>13300000</v>
      </c>
      <c r="C6" t="s">
        <v>168</v>
      </c>
    </row>
    <row r="8" spans="1:4" ht="15" customHeight="1">
      <c r="A8" s="19" t="s">
        <v>169</v>
      </c>
      <c r="B8" s="16">
        <f>B5-B6</f>
        <v>4700000</v>
      </c>
    </row>
    <row r="10" spans="1:4" ht="15" customHeight="1">
      <c r="A10" t="s">
        <v>170</v>
      </c>
      <c r="B10" s="20" t="str">
        <f>IF(B8&gt;0,"✅ DƯƠNG (Tốt)",IF(B8=0,"⚖️ HÒA VỐN (Rủi ro)","🔴 ÂM (Nguy hiểm)"))</f>
        <v>✅ DƯƠNG (Tốt)</v>
      </c>
    </row>
    <row r="12" spans="1:4" ht="15" customHeight="1">
      <c r="A12" s="21" t="s">
        <v>171</v>
      </c>
    </row>
    <row r="14" spans="1:4" ht="15" customHeight="1">
      <c r="A14" t="s">
        <v>172</v>
      </c>
      <c r="B14" s="7" t="str">
        <f>IF(B8&lt;0,"🚨 NGUY HIỂM: Dòng tiền âm! Bạn đang sống vượt quá khả năng thu nhập.","✅ Dòng tiền dương")</f>
        <v>✅ Dòng tiền dương</v>
      </c>
    </row>
    <row r="16" spans="1:4" ht="15" customHeight="1">
      <c r="A16" t="s">
        <v>173</v>
      </c>
      <c r="B16" s="7" t="str">
        <f>IF(B8&lt;(B5*0.1),"🚨 MONG MANH: Dòng tiền &lt; 10% thu nhập. Rất dễ bị đảo lộn tài chính.","✅ Dòng tiền ổn định")</f>
        <v>✅ Dòng tiền ổn định</v>
      </c>
    </row>
    <row r="18" spans="1:2" ht="15" customHeight="1">
      <c r="A18" t="s">
        <v>174</v>
      </c>
      <c r="B18" s="7">
        <f>IF(B5=0,0,B8/B5)</f>
        <v>0.26111111111111113</v>
      </c>
    </row>
    <row r="20" spans="1:2" ht="15" customHeight="1">
      <c r="A20" s="11" t="s">
        <v>175</v>
      </c>
    </row>
    <row r="21" spans="1:2" ht="15" customHeight="1">
      <c r="A21" t="s">
        <v>176</v>
      </c>
    </row>
    <row r="22" spans="1:2" ht="15" customHeight="1">
      <c r="A22" t="s">
        <v>177</v>
      </c>
    </row>
    <row r="23" spans="1:2" ht="15" customHeight="1">
      <c r="A23" t="s">
        <v>178</v>
      </c>
    </row>
    <row r="24" spans="1:2" ht="15" customHeight="1">
      <c r="A24" t="s">
        <v>179</v>
      </c>
    </row>
  </sheetData>
  <mergeCells count="1">
    <mergeCell ref="A1:D1"/>
  </mergeCells>
  <pageMargins left="0.7" right="0.7" top="0.75" bottom="0.75" header="0.3" footer="0.3"/>
  <pageSetup orientation="portrait"/>
  <headerFooter>
    <oddHeader>&amp;L&amp;C&amp;R</oddHeader>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B038-9BD8-7BE4-50D1-392E2B974348}">
  <dimension ref="A1:D39"/>
  <sheetViews>
    <sheetView workbookViewId="0">
      <pane ySplit="3" topLeftCell="A4" activePane="bottomLeft" state="frozen"/>
      <selection pane="bottomLeft" activeCell="A25" sqref="A25"/>
    </sheetView>
  </sheetViews>
  <sheetFormatPr defaultColWidth="8.85546875" defaultRowHeight="15" customHeight="1"/>
  <cols>
    <col min="1" max="1" width="40" customWidth="1"/>
    <col min="2" max="2" width="28.5703125" customWidth="1"/>
  </cols>
  <sheetData>
    <row r="1" spans="1:4" ht="18.75" customHeight="1">
      <c r="A1" s="34" t="s">
        <v>180</v>
      </c>
      <c r="B1" s="26"/>
      <c r="C1" s="26"/>
      <c r="D1" s="26"/>
    </row>
    <row r="3" spans="1:4" ht="15" customHeight="1">
      <c r="A3" s="22" t="s">
        <v>181</v>
      </c>
    </row>
    <row r="5" spans="1:4" ht="15" customHeight="1">
      <c r="A5" t="s">
        <v>182</v>
      </c>
      <c r="B5" s="6">
        <v>10000000</v>
      </c>
    </row>
    <row r="7" spans="1:4" ht="15" customHeight="1">
      <c r="A7" t="s">
        <v>183</v>
      </c>
      <c r="B7" s="6" t="s">
        <v>184</v>
      </c>
    </row>
    <row r="10" spans="1:4" ht="15" customHeight="1">
      <c r="A10" s="20" t="s">
        <v>185</v>
      </c>
    </row>
    <row r="12" spans="1:4" ht="15" customHeight="1">
      <c r="A12" t="s">
        <v>186</v>
      </c>
      <c r="B12" s="7">
        <f>'02_Chi phí thiết yếu'!B13</f>
        <v>13300000</v>
      </c>
    </row>
    <row r="13" spans="1:4" ht="15" customHeight="1">
      <c r="A13" t="s">
        <v>187</v>
      </c>
      <c r="B13" s="7">
        <f>VALUE(LEFT(B7,FIND(" ",B7)-1))</f>
        <v>6</v>
      </c>
    </row>
    <row r="15" spans="1:4" ht="15" customHeight="1">
      <c r="A15" s="11" t="s">
        <v>188</v>
      </c>
      <c r="B15" s="17">
        <f>B12*B13</f>
        <v>79800000</v>
      </c>
    </row>
    <row r="17" spans="1:2" ht="15" customHeight="1">
      <c r="A17" t="s">
        <v>189</v>
      </c>
      <c r="B17" s="7">
        <f>B5</f>
        <v>10000000</v>
      </c>
    </row>
    <row r="18" spans="1:2" ht="15" customHeight="1">
      <c r="A18" t="s">
        <v>190</v>
      </c>
      <c r="B18" s="7">
        <f>MAX(0,B15-B17)</f>
        <v>69800000</v>
      </c>
    </row>
    <row r="20" spans="1:2" ht="15" customHeight="1">
      <c r="A20" t="s">
        <v>191</v>
      </c>
      <c r="B20" s="7">
        <f>IF('03_Dòng tiền'!B8&lt;=0,"∞ (Dòng tiền âm/0)",B18/'03_Dòng tiền'!B8)</f>
        <v>14.851063829787234</v>
      </c>
    </row>
    <row r="23" spans="1:2" ht="15" customHeight="1">
      <c r="A23" s="21" t="s">
        <v>192</v>
      </c>
    </row>
    <row r="25" spans="1:2" ht="15" customHeight="1">
      <c r="A25" t="s">
        <v>193</v>
      </c>
      <c r="B25" s="20" t="str">
        <f>IF(B17&gt;=B15,"✅ ĐÃ AN TOÀN","❌ CHƯA AN TOÀN")</f>
        <v>❌ CHƯA AN TOÀN</v>
      </c>
    </row>
    <row r="27" spans="1:2" ht="15" customHeight="1">
      <c r="A27" t="s">
        <v>194</v>
      </c>
      <c r="B27" s="7">
        <f>IF(B15=0,1,MIN(1,B17/B15))</f>
        <v>0.12531328320802004</v>
      </c>
    </row>
    <row r="29" spans="1:2" ht="15" customHeight="1">
      <c r="A29" t="s">
        <v>195</v>
      </c>
      <c r="B29" s="7" t="str">
        <f>IF(B27&gt;=1,"🟢 AN TOÀN - Đã có đủ quỹ dự phòng",IF(B27&gt;=0.5,"🟡 TRUNG BÌNH - Đã có quỹ nhưng chưa đủ","🔴 RỦI RO CAO - Chưa có quỹ hoặc quá thấp"))</f>
        <v>🔴 RỦI RO CAO - Chưa có quỹ hoặc quá thấp</v>
      </c>
    </row>
    <row r="32" spans="1:2" ht="15" customHeight="1">
      <c r="A32" s="11" t="s">
        <v>196</v>
      </c>
    </row>
    <row r="33" spans="1:4" ht="15" customHeight="1">
      <c r="A33" s="26" t="str">
        <f>IF(B27&gt;=1,"✅ Bạn đã có quỹ khẩn cấp đầy đủ. Có thể bắt đầu đầu tư an tâm.",IF(B20="∞ (Dòng tiền âm/0)","🚨 Dòng tiền âm! BẮT BUỘC phải giảm chi/tăng thu trước.","⚠️ Cần tích lũy thêm "&amp;TEXT(B18,"#,##0")&amp;" ₫ trong "&amp;TEXT(B20,"0.0")&amp;" tháng. Ưu tiên xây quỹ trước khi đầu tư."))</f>
        <v>⚠️ Cần tích lũy thêm 69,800,000 ₫ trong 14.9 tháng. Ưu tiên xây quỹ trước khi đầu tư.</v>
      </c>
      <c r="B33" s="26"/>
      <c r="C33" s="26"/>
      <c r="D33" s="26"/>
    </row>
    <row r="36" spans="1:4" ht="15" customHeight="1">
      <c r="A36" s="18" t="s">
        <v>197</v>
      </c>
    </row>
    <row r="37" spans="1:4" ht="15" customHeight="1">
      <c r="A37" t="s">
        <v>198</v>
      </c>
    </row>
    <row r="38" spans="1:4" ht="15" customHeight="1">
      <c r="A38" t="s">
        <v>199</v>
      </c>
    </row>
    <row r="39" spans="1:4" ht="15" customHeight="1">
      <c r="A39" t="s">
        <v>200</v>
      </c>
    </row>
  </sheetData>
  <mergeCells count="2">
    <mergeCell ref="A1:D1"/>
    <mergeCell ref="A33:D33"/>
  </mergeCells>
  <pageMargins left="0.7" right="0.7" top="0.75" bottom="0.75" header="0.3" footer="0.3"/>
  <pageSetup orientation="portrait"/>
  <headerFooter>
    <oddHeader>&amp;L&amp;C&amp;R</oddHeader>
    <oddFooter>&amp;L&amp;C&amp;R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E4F8-9F3D-A768-BB2D-ADBC772E9124}">
  <dimension ref="A1:F26"/>
  <sheetViews>
    <sheetView workbookViewId="0">
      <pane ySplit="3" topLeftCell="A4" activePane="bottomLeft" state="frozen"/>
      <selection pane="bottomLeft" activeCell="E8" sqref="E8"/>
    </sheetView>
  </sheetViews>
  <sheetFormatPr defaultColWidth="8.85546875" defaultRowHeight="15" customHeight="1"/>
  <cols>
    <col min="1" max="1" width="40" customWidth="1"/>
    <col min="2" max="6" width="21.42578125" customWidth="1"/>
  </cols>
  <sheetData>
    <row r="1" spans="1:6" ht="18.75" customHeight="1">
      <c r="A1" s="34" t="s">
        <v>201</v>
      </c>
      <c r="B1" s="26"/>
      <c r="C1" s="26"/>
      <c r="D1" s="26"/>
      <c r="E1" s="26"/>
      <c r="F1" s="26"/>
    </row>
    <row r="3" spans="1:6" ht="15" customHeight="1">
      <c r="A3" s="3" t="s">
        <v>202</v>
      </c>
      <c r="B3" s="3" t="s">
        <v>203</v>
      </c>
      <c r="C3" s="3" t="s">
        <v>204</v>
      </c>
      <c r="D3" s="3" t="s">
        <v>205</v>
      </c>
      <c r="E3" s="3" t="s">
        <v>206</v>
      </c>
      <c r="F3" s="3" t="s">
        <v>207</v>
      </c>
    </row>
    <row r="5" spans="1:6" ht="15" customHeight="1">
      <c r="A5" s="18" t="s">
        <v>208</v>
      </c>
      <c r="B5" s="7">
        <v>0</v>
      </c>
      <c r="C5" s="7">
        <f>'02_Chi phí thiết yếu'!B13</f>
        <v>13300000</v>
      </c>
      <c r="D5" s="23">
        <f t="shared" ref="D5:D9" si="0">B5-C5</f>
        <v>-13300000</v>
      </c>
      <c r="E5" s="7">
        <f>IF(D5&gt;=0,"∞",ABS('04_Quỹ khẩn cấp'!B17/D5))</f>
        <v>0.75187969924812026</v>
      </c>
      <c r="F5" t="str">
        <f t="shared" ref="F5:F9" si="1">IF(E5="∞","✅ Không thâm hụt",IF(E5&gt;=6,"✅ An toàn",IF(E5&gt;=3,"🟡 Chấp nhận được","🔴 Nguy hiểm")))</f>
        <v>🔴 Nguy hiểm</v>
      </c>
    </row>
    <row r="7" spans="1:6" ht="15" customHeight="1">
      <c r="A7" s="18" t="s">
        <v>209</v>
      </c>
      <c r="B7" s="7">
        <f>'03_Dòng tiền'!B5*0.7</f>
        <v>12600000</v>
      </c>
      <c r="C7" s="7">
        <f>'02_Chi phí thiết yếu'!B13</f>
        <v>13300000</v>
      </c>
      <c r="D7" s="7">
        <f t="shared" si="0"/>
        <v>-700000</v>
      </c>
      <c r="E7" s="7">
        <f>IF(D7&gt;=0,"∞",ABS('04_Quỹ khẩn cấp'!B17/D7))</f>
        <v>14.285714285714286</v>
      </c>
      <c r="F7" t="str">
        <f t="shared" si="1"/>
        <v>✅ An toàn</v>
      </c>
    </row>
    <row r="9" spans="1:6" ht="15" customHeight="1">
      <c r="A9" s="18" t="s">
        <v>210</v>
      </c>
      <c r="B9" s="7">
        <f>'03_Dòng tiền'!B5</f>
        <v>18000000</v>
      </c>
      <c r="C9" s="7">
        <f>'02_Chi phí thiết yếu'!B13*1.2</f>
        <v>15960000</v>
      </c>
      <c r="D9" s="7">
        <f t="shared" si="0"/>
        <v>2040000</v>
      </c>
      <c r="E9" s="7" t="str">
        <f>IF(D9&gt;=0,"∞",ABS('04_Quỹ khẩn cấp'!B17/D9))</f>
        <v>∞</v>
      </c>
      <c r="F9" t="str">
        <f t="shared" si="1"/>
        <v>✅ Không thâm hụt</v>
      </c>
    </row>
    <row r="12" spans="1:6" ht="15" customHeight="1">
      <c r="A12" s="21" t="s">
        <v>211</v>
      </c>
    </row>
    <row r="14" spans="1:6" ht="15" customHeight="1">
      <c r="A14" t="s">
        <v>212</v>
      </c>
      <c r="B14" s="7">
        <f>'04_Quỹ khẩn cấp'!B17</f>
        <v>10000000</v>
      </c>
    </row>
    <row r="15" spans="1:6" ht="15" customHeight="1">
      <c r="A15" t="s">
        <v>213</v>
      </c>
      <c r="B15" s="7">
        <f>'02_Chi phí thiết yếu'!B13</f>
        <v>13300000</v>
      </c>
    </row>
    <row r="16" spans="1:6" ht="15" customHeight="1">
      <c r="A16" t="s">
        <v>214</v>
      </c>
      <c r="B16" s="20">
        <f>E5</f>
        <v>0.75187969924812026</v>
      </c>
    </row>
    <row r="18" spans="1:6" ht="15" customHeight="1">
      <c r="A18" s="11" t="s">
        <v>215</v>
      </c>
    </row>
    <row r="19" spans="1:6" ht="15" customHeight="1">
      <c r="A19" s="26" t="str">
        <f>IF(E5="∞","✅ XUẤT SẮC: Không thâm hụt ngay cả khi mất việc",IF(E5&gt;=9,"✅ RẤT TỐT: Chịu đựng được 9+ tháng",IF(E5&gt;=6,"✅ TỐT: Chịu đựng được 6-9 tháng",IF(E5&gt;=3,"🟡 CHẤP NHẬN: Chịu đựng được 3-6 tháng","🔴 YẾU: Chịu đựng &lt; 3 tháng"))))</f>
        <v>🔴 YẾU: Chịu đựng &lt; 3 tháng</v>
      </c>
      <c r="B19" s="26"/>
      <c r="C19" s="26"/>
      <c r="D19" s="26"/>
      <c r="E19" s="26"/>
      <c r="F19" s="26"/>
    </row>
    <row r="22" spans="1:6" ht="15" customHeight="1">
      <c r="A22" s="11" t="s">
        <v>216</v>
      </c>
    </row>
    <row r="23" spans="1:6" ht="15" customHeight="1">
      <c r="A23" t="s">
        <v>217</v>
      </c>
    </row>
    <row r="24" spans="1:6" ht="15" customHeight="1">
      <c r="A24" t="s">
        <v>218</v>
      </c>
    </row>
    <row r="25" spans="1:6" ht="15" customHeight="1">
      <c r="A25" t="s">
        <v>219</v>
      </c>
    </row>
    <row r="26" spans="1:6" ht="15" customHeight="1">
      <c r="A26" t="s">
        <v>220</v>
      </c>
    </row>
  </sheetData>
  <mergeCells count="2">
    <mergeCell ref="A1:F1"/>
    <mergeCell ref="A19:F19"/>
  </mergeCells>
  <pageMargins left="0.7" right="0.7" top="0.75" bottom="0.75" header="0.3" footer="0.3"/>
  <pageSetup orientation="portrait"/>
  <headerFooter>
    <oddHeader>&amp;L&amp;C&amp;R</oddHeader>
    <oddFooter>&amp;L&amp;C&amp;R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7D28-75B8-6DE1-EB4B-78AE052F36A7}">
  <dimension ref="A1:E50"/>
  <sheetViews>
    <sheetView workbookViewId="0">
      <pane ySplit="1" topLeftCell="A2" activePane="bottomLeft" state="frozen"/>
      <selection pane="bottomLeft" activeCell="B26" sqref="B26"/>
    </sheetView>
  </sheetViews>
  <sheetFormatPr defaultColWidth="8.85546875" defaultRowHeight="15" customHeight="1"/>
  <cols>
    <col min="1" max="1" width="30" customWidth="1"/>
    <col min="2" max="2" width="24.140625" customWidth="1"/>
  </cols>
  <sheetData>
    <row r="1" spans="1:5" ht="18.75" customHeight="1">
      <c r="A1" s="34" t="s">
        <v>221</v>
      </c>
      <c r="B1" s="26"/>
      <c r="C1" s="26"/>
      <c r="D1" s="26"/>
      <c r="E1" s="26"/>
    </row>
    <row r="3" spans="1:5" ht="15" customHeight="1">
      <c r="A3" s="17" t="s">
        <v>222</v>
      </c>
    </row>
    <row r="5" spans="1:5" ht="15" customHeight="1">
      <c r="A5" t="s">
        <v>223</v>
      </c>
      <c r="B5" s="24">
        <f>'03_Dòng tiền'!B5</f>
        <v>18000000</v>
      </c>
    </row>
    <row r="6" spans="1:5" ht="15" customHeight="1">
      <c r="A6" t="s">
        <v>224</v>
      </c>
      <c r="B6" s="24">
        <f>'03_Dòng tiền'!B6</f>
        <v>13300000</v>
      </c>
    </row>
    <row r="7" spans="1:5" ht="15" customHeight="1">
      <c r="A7" t="s">
        <v>225</v>
      </c>
      <c r="B7" s="24">
        <f>'03_Dòng tiền'!B8</f>
        <v>4700000</v>
      </c>
    </row>
    <row r="18" spans="1:2" ht="15" customHeight="1">
      <c r="A18" s="17" t="s">
        <v>226</v>
      </c>
    </row>
    <row r="20" spans="1:2" ht="15" customHeight="1">
      <c r="A20" t="s">
        <v>227</v>
      </c>
      <c r="B20" s="24">
        <f>'04_Quỹ khẩn cấp'!B17</f>
        <v>10000000</v>
      </c>
    </row>
    <row r="21" spans="1:2" ht="15" customHeight="1">
      <c r="A21" t="s">
        <v>228</v>
      </c>
      <c r="B21" s="24">
        <f>'04_Quỹ khẩn cấp'!B15</f>
        <v>79800000</v>
      </c>
    </row>
    <row r="22" spans="1:2" ht="15" customHeight="1">
      <c r="A22" t="s">
        <v>229</v>
      </c>
      <c r="B22" s="19">
        <f>'04_Quỹ khẩn cấp'!B27</f>
        <v>0.12531328320802004</v>
      </c>
    </row>
    <row r="24" spans="1:2" ht="15" customHeight="1">
      <c r="A24" t="s">
        <v>230</v>
      </c>
      <c r="B24" t="str">
        <f>REPT("█",MIN(20,INT(B22*20)))&amp;REPT("▒",MAX(0,20-INT(B22*20)))</f>
        <v>██▒▒▒▒▒▒▒▒▒▒▒▒▒▒▒▒▒▒</v>
      </c>
    </row>
    <row r="26" spans="1:2" ht="15" customHeight="1">
      <c r="A26" t="s">
        <v>231</v>
      </c>
      <c r="B26" s="18" t="str">
        <f>IF(B22&gt;=1,"🟢 ĐÃ ĐỦ QUỸ - An toàn để bắt đầu đầu tư",IF(B22&gt;=0.5,"🟡 ĐÃ CÓ QUỸ - Nhưng chưa đủ, tiếp tục tích lũy","🔴 CHƯA CÓ QUỸ - Ưu tiên xây quỹ trước"))</f>
        <v>🔴 CHƯA CÓ QUỸ - Ưu tiên xây quỹ trước</v>
      </c>
    </row>
    <row r="32" spans="1:2" ht="15" customHeight="1">
      <c r="A32" s="17" t="s">
        <v>232</v>
      </c>
    </row>
    <row r="34" spans="1:2" ht="15" customHeight="1">
      <c r="A34" t="s">
        <v>145</v>
      </c>
      <c r="B34" s="24">
        <f>'02_Chi phí thiết yếu'!B15</f>
        <v>7800000</v>
      </c>
    </row>
    <row r="35" spans="1:2" ht="15" customHeight="1">
      <c r="A35" t="s">
        <v>147</v>
      </c>
      <c r="B35" s="24">
        <f>'02_Chi phí thiết yếu'!B16</f>
        <v>5500000</v>
      </c>
    </row>
    <row r="47" spans="1:2" ht="15" customHeight="1">
      <c r="A47" s="18" t="s">
        <v>233</v>
      </c>
    </row>
    <row r="48" spans="1:2" ht="15" customHeight="1">
      <c r="A48" t="s">
        <v>234</v>
      </c>
    </row>
    <row r="49" spans="1:1" ht="15" customHeight="1">
      <c r="A49" t="s">
        <v>235</v>
      </c>
    </row>
    <row r="50" spans="1:1" ht="15" customHeight="1">
      <c r="A50" t="s">
        <v>236</v>
      </c>
    </row>
  </sheetData>
  <mergeCells count="1">
    <mergeCell ref="A1:E1"/>
  </mergeCells>
  <pageMargins left="0.7" right="0.7" top="0.75" bottom="0.75" header="0.3" footer="0.3"/>
  <pageSetup orientation="portrait"/>
  <headerFooter>
    <oddHeader>&amp;L&amp;C&amp;R</oddHeader>
    <oddFooter>&amp;L&amp;C&amp;R</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4C78-2B83-C4B8-1BE8-C43CC642863A}">
  <dimension ref="A1:D62"/>
  <sheetViews>
    <sheetView workbookViewId="0">
      <pane ySplit="1" topLeftCell="A2" activePane="bottomLeft" state="frozen"/>
      <selection pane="bottomLeft" sqref="A1:GR1"/>
    </sheetView>
  </sheetViews>
  <sheetFormatPr defaultColWidth="8.85546875" defaultRowHeight="15" customHeight="1"/>
  <cols>
    <col min="1" max="1" width="40" customWidth="1"/>
    <col min="2" max="2" width="28.5703125" customWidth="1"/>
  </cols>
  <sheetData>
    <row r="1" spans="1:4" ht="18.75" customHeight="1">
      <c r="A1" s="34" t="s">
        <v>237</v>
      </c>
      <c r="B1" s="26"/>
      <c r="C1" s="26"/>
      <c r="D1" s="26"/>
    </row>
    <row r="3" spans="1:4" ht="15" customHeight="1">
      <c r="A3" s="21" t="s">
        <v>238</v>
      </c>
    </row>
    <row r="5" spans="1:4" ht="15" customHeight="1">
      <c r="A5" t="s">
        <v>239</v>
      </c>
      <c r="B5" s="7">
        <f>'03_Dòng tiền'!B8</f>
        <v>4700000</v>
      </c>
    </row>
    <row r="6" spans="1:4" ht="15" customHeight="1">
      <c r="A6" t="s">
        <v>240</v>
      </c>
      <c r="B6" s="7">
        <f>'03_Dòng tiền'!B18</f>
        <v>0.26111111111111113</v>
      </c>
    </row>
    <row r="7" spans="1:4" ht="15" customHeight="1">
      <c r="A7" t="s">
        <v>241</v>
      </c>
      <c r="B7" s="7">
        <f>'04_Quỹ khẩn cấp'!B17</f>
        <v>10000000</v>
      </c>
    </row>
    <row r="8" spans="1:4" ht="15" customHeight="1">
      <c r="A8" t="s">
        <v>242</v>
      </c>
      <c r="B8" s="7">
        <f>'04_Quỹ khẩn cấp'!B15</f>
        <v>79800000</v>
      </c>
    </row>
    <row r="9" spans="1:4" ht="15" customHeight="1">
      <c r="A9" t="s">
        <v>243</v>
      </c>
      <c r="B9" s="7">
        <f>'04_Quỹ khẩn cấp'!B27</f>
        <v>0.12531328320802004</v>
      </c>
    </row>
    <row r="10" spans="1:4" ht="15" customHeight="1">
      <c r="A10" t="s">
        <v>244</v>
      </c>
      <c r="B10" s="7">
        <f>'05_Kịch bản rủi ro'!E5</f>
        <v>0.75187969924812026</v>
      </c>
    </row>
    <row r="13" spans="1:4" ht="15" customHeight="1">
      <c r="A13" s="16" t="s">
        <v>245</v>
      </c>
    </row>
    <row r="15" spans="1:4" ht="15" customHeight="1">
      <c r="A15" s="18" t="s">
        <v>246</v>
      </c>
    </row>
    <row r="16" spans="1:4" ht="15" customHeight="1">
      <c r="A16" s="35" t="str">
        <f>IF(B9&gt;=1,"✅ BẠN ĐANG AN TOÀN VỀ TÀI CHÍNH",IF(B9&gt;=0.5,"🟡 BẠN ĐANG Ở TRẠNG THÁI 'AN TOÀN GIẢ TẠO'","🔴 BẠN CHƯA CÓ VÙNG ĐỆM TÀI CHÍNH"))</f>
        <v>🔴 BẠN CHƯA CÓ VÙNG ĐỆM TÀI CHÍNH</v>
      </c>
      <c r="B16" s="26"/>
      <c r="C16" s="26"/>
      <c r="D16" s="26"/>
    </row>
    <row r="18" spans="1:4" ht="15" customHeight="1">
      <c r="A18" t="s">
        <v>247</v>
      </c>
    </row>
    <row r="19" spans="1:4" ht="15" customHeight="1">
      <c r="A19" s="26" t="str">
        <f>IF(B9&gt;=1,"Bạn đã có quỹ khẩn cấp đầy đủ, có thể chống chịu được các cú sốc tài chính. Đây là nền tảng vững chắc để bắt đầu đầu tư và phát triển tài sản.",IF(B9&gt;=0.5,"Bạn đã có một phần quỹ dự phòng, nhưng chưa đủ để an toàn hoàn toàn. Tình trạng tài chính có vẻ ổn định nhưng thực chất rất dễ bị đảo lộn khi có rủi ro xảy ra.","Bạn chưa có (hoặc có rất ít) quỹ khẩn cấp. Đây là trạng thái RỦI RO CAO. Bất kỳ sự cố nào (mất việc, ốm đau, tai nạn) đều có thể khiến tài chính của bạn sụp đổ."))</f>
        <v>Bạn chưa có (hoặc có rất ít) quỹ khẩn cấp. Đây là trạng thái RỦI RO CAO. Bất kỳ sự cố nào (mất việc, ốm đau, tai nạn) đều có thể khiến tài chính của bạn sụp đổ.</v>
      </c>
      <c r="B19" s="26"/>
      <c r="C19" s="26"/>
      <c r="D19" s="26"/>
    </row>
    <row r="20" spans="1:4" ht="15" customHeight="1">
      <c r="A20" s="26"/>
      <c r="B20" s="26"/>
      <c r="C20" s="26"/>
      <c r="D20" s="26"/>
    </row>
    <row r="21" spans="1:4" ht="15" customHeight="1">
      <c r="A21" s="26"/>
      <c r="B21" s="26"/>
      <c r="C21" s="26"/>
      <c r="D21" s="26"/>
    </row>
    <row r="22" spans="1:4" ht="15" customHeight="1">
      <c r="A22" s="26"/>
      <c r="B22" s="26"/>
      <c r="C22" s="26"/>
      <c r="D22" s="26"/>
    </row>
    <row r="23" spans="1:4" ht="15" customHeight="1">
      <c r="A23" s="26"/>
      <c r="B23" s="26"/>
      <c r="C23" s="26"/>
      <c r="D23" s="26"/>
    </row>
    <row r="25" spans="1:4" ht="15" customHeight="1">
      <c r="A25" s="16" t="s">
        <v>248</v>
      </c>
    </row>
    <row r="27" spans="1:4" ht="15" customHeight="1">
      <c r="A27" s="18" t="s">
        <v>249</v>
      </c>
    </row>
    <row r="28" spans="1:4" ht="15" customHeight="1">
      <c r="A28" s="26" t="str">
        <f>IF(B5&lt;=0,"🚨 KHẨN CẤP: Dòng tiền âm hoặc bằng 0. BẮT BUỘC phải giảm chi hoặc tăng thu ngay. Không thể xây quỹ khẩn cấp với dòng tiền âm.",IF(B6&lt;0.2,"⚠️ Dòng tiền &lt; 20% thu nhập. Hãy tăng tỷ lệ tiết kiệm bằng cách: (1) Cắt giảm chi 'có thể cắt giảm', (2) Tìm thêm thu nhập phụ.","✅ Dòng tiền ổn định (≥20%). Đây là nền tảng tốt để xây dựng quỹ."))</f>
        <v>✅ Dòng tiền ổn định (≥20%). Đây là nền tảng tốt để xây dựng quỹ.</v>
      </c>
      <c r="B28" s="26"/>
      <c r="C28" s="26"/>
      <c r="D28" s="26"/>
    </row>
    <row r="29" spans="1:4" ht="15" customHeight="1">
      <c r="A29" s="26"/>
      <c r="B29" s="26"/>
      <c r="C29" s="26"/>
      <c r="D29" s="26"/>
    </row>
    <row r="30" spans="1:4" ht="15" customHeight="1">
      <c r="A30" s="26"/>
      <c r="B30" s="26"/>
      <c r="C30" s="26"/>
      <c r="D30" s="26"/>
    </row>
    <row r="32" spans="1:4" ht="15" customHeight="1">
      <c r="A32" s="18" t="s">
        <v>250</v>
      </c>
    </row>
    <row r="33" spans="1:4" ht="15" customHeight="1">
      <c r="A33" s="26" t="str">
        <f>IF(B9&lt;0.3,"🚨 HÀNH ĐỘNG NGAY: Quỹ khẩn cấp &lt; 30% mục tiêu. Đây là ưu tiên số 1. ĐỪNG đầu tư gì cả trước khi có đủ quỹ này.",IF(B9&lt;0.7,"⚠️ Tiếp tục tích lũy quỹ. Bạn đã làm tốt, nhưng chưa đủ. Hãy dành 70-80% dòng tiền ròng để xây quỹ.","✅ Quỹ khẩn cấp đã gần đủ hoặc đủ. Có thể bắt đầu cân nhắc đầu tư sau khi đạt 100%."))</f>
        <v>🚨 HÀNH ĐỘNG NGAY: Quỹ khẩn cấp &lt; 30% mục tiêu. Đây là ưu tiên số 1. ĐỪNG đầu tư gì cả trước khi có đủ quỹ này.</v>
      </c>
      <c r="B33" s="26"/>
      <c r="C33" s="26"/>
      <c r="D33" s="26"/>
    </row>
    <row r="34" spans="1:4" ht="15" customHeight="1">
      <c r="A34" s="26"/>
      <c r="B34" s="26"/>
      <c r="C34" s="26"/>
      <c r="D34" s="26"/>
    </row>
    <row r="35" spans="1:4" ht="15" customHeight="1">
      <c r="A35" s="26"/>
      <c r="B35" s="26"/>
      <c r="C35" s="26"/>
      <c r="D35" s="26"/>
    </row>
    <row r="37" spans="1:4" ht="15" customHeight="1">
      <c r="A37" s="18" t="s">
        <v>251</v>
      </c>
    </row>
    <row r="38" spans="1:4" ht="15" customHeight="1">
      <c r="A38" s="26" t="str">
        <f>IF(B9&lt;1,"🛑 CHƯA NÊN ĐẦU TƯ: Trước khi đầu tư vào cổ phiếu, crypto, bất động sản... BẮT BUỘC phải có quỹ khẩn cấp đủ trước. Đầu tư không có quỹ = đánh bạc với tương lai.",IF(B10="∞","✅ Có thể đầu tư tích cực: Bạn đã có nền tảng an toàn tuyệt vời.",IF(B10&gt;=6,"✅ Có thể bắt đầu đầu tư: Dành 30-50% dòng tiền ròng cho đầu tư, giữ 50% tiếp tục dự phòng.","🟡 Có thể đầu tư nhỏ: Dành 20% dòng tiền ròng thử nghiệm đầu tư, 80% tiếp tục xây quỹ.")))</f>
        <v>🛑 CHƯA NÊN ĐẦU TƯ: Trước khi đầu tư vào cổ phiếu, crypto, bất động sản... BẮT BUỘC phải có quỹ khẩn cấp đủ trước. Đầu tư không có quỹ = đánh bạc với tương lai.</v>
      </c>
      <c r="B38" s="26"/>
      <c r="C38" s="26"/>
      <c r="D38" s="26"/>
    </row>
    <row r="39" spans="1:4" ht="15" customHeight="1">
      <c r="A39" s="26"/>
      <c r="B39" s="26"/>
      <c r="C39" s="26"/>
      <c r="D39" s="26"/>
    </row>
    <row r="40" spans="1:4" ht="15" customHeight="1">
      <c r="A40" s="26"/>
      <c r="B40" s="26"/>
      <c r="C40" s="26"/>
      <c r="D40" s="26"/>
    </row>
    <row r="41" spans="1:4" ht="15" customHeight="1">
      <c r="A41" s="26"/>
      <c r="B41" s="26"/>
      <c r="C41" s="26"/>
      <c r="D41" s="26"/>
    </row>
    <row r="43" spans="1:4" ht="15" customHeight="1">
      <c r="A43" s="18" t="s">
        <v>252</v>
      </c>
    </row>
    <row r="44" spans="1:4" ht="15" customHeight="1">
      <c r="A44" s="26" t="str">
        <f>IF('02_Chi phí thiết yếu'!B16/'02_Chi phí thiết yếu'!B13&gt;0.3,"⚠️ Chi 'có thể cắt giảm' chiếm &gt; 30% tổng chi thiết yếu. Nếu gặp khó khăn, hãy cắt giảm những khoản này trước.","✅ Cơ cấu chi tiêu hợp lý. Phần lớn là chi bắt buộc.")</f>
        <v>⚠️ Chi 'có thể cắt giảm' chiếm &gt; 30% tổng chi thiết yếu. Nếu gặp khó khăn, hãy cắt giảm những khoản này trước.</v>
      </c>
      <c r="B44" s="26"/>
      <c r="C44" s="26"/>
      <c r="D44" s="26"/>
    </row>
    <row r="45" spans="1:4" ht="15" customHeight="1">
      <c r="A45" s="26"/>
      <c r="B45" s="26"/>
      <c r="C45" s="26"/>
      <c r="D45" s="26"/>
    </row>
    <row r="46" spans="1:4" ht="15" customHeight="1">
      <c r="A46" s="26"/>
      <c r="B46" s="26"/>
      <c r="C46" s="26"/>
      <c r="D46" s="26"/>
    </row>
    <row r="48" spans="1:4" ht="15" customHeight="1">
      <c r="A48" s="21" t="s">
        <v>253</v>
      </c>
    </row>
    <row r="50" spans="1:4" ht="15" customHeight="1">
      <c r="A50" t="s">
        <v>254</v>
      </c>
      <c r="B50" t="s">
        <v>255</v>
      </c>
    </row>
    <row r="51" spans="1:4" ht="15" customHeight="1">
      <c r="A51" t="s">
        <v>256</v>
      </c>
      <c r="B51" t="s">
        <v>257</v>
      </c>
    </row>
    <row r="52" spans="1:4" ht="15" customHeight="1">
      <c r="A52" t="s">
        <v>258</v>
      </c>
      <c r="B52" t="s">
        <v>259</v>
      </c>
    </row>
    <row r="54" spans="1:4" ht="15" customHeight="1">
      <c r="A54" s="16" t="s">
        <v>260</v>
      </c>
    </row>
    <row r="56" spans="1:4" ht="15" customHeight="1">
      <c r="A56" s="35" t="str">
        <f>IF(AND(B5&gt;0,B9&gt;=1),"🎉 XUẤT SẮC! Bạn đã có dòng tiền dương và quỹ khẩn cấp đầy đủ. Đây là nền tảng tài chính vững chắc. Có thể tự tin đầu tư và phát triển tài sản.",IF(AND(B5&gt;0,B9&lt;1),"💪 TỐT nhưng chưa đủ! Bạn có dòng tiền dương - rất tốt. Giờ hãy tập trung XÂY QUỸ KHẨN CẤP trước khi làm gì khác.","🚨 HÀNH ĐỘNG NGAY! Tình hình tài chính đang rủi ro cao. Ưu tiên tuyệt đối: (1) Tạo dòng tiền dương, (2) Xây quỹ khẩn cấp, (3) Sau đó mới nghĩ đến đầu tư."))</f>
        <v>💪 TỐT nhưng chưa đủ! Bạn có dòng tiền dương - rất tốt. Giờ hãy tập trung XÂY QUỸ KHẨN CẤP trước khi làm gì khác.</v>
      </c>
      <c r="B56" s="26"/>
      <c r="C56" s="26"/>
      <c r="D56" s="26"/>
    </row>
    <row r="57" spans="1:4" ht="15" customHeight="1">
      <c r="A57" s="26"/>
      <c r="B57" s="26"/>
      <c r="C57" s="26"/>
      <c r="D57" s="26"/>
    </row>
    <row r="58" spans="1:4" ht="15" customHeight="1">
      <c r="A58" s="26"/>
      <c r="B58" s="26"/>
      <c r="C58" s="26"/>
      <c r="D58" s="26"/>
    </row>
    <row r="59" spans="1:4" ht="15" customHeight="1">
      <c r="A59" s="26"/>
      <c r="B59" s="26"/>
      <c r="C59" s="26"/>
      <c r="D59" s="26"/>
    </row>
    <row r="60" spans="1:4" ht="15" customHeight="1">
      <c r="A60" s="26"/>
      <c r="B60" s="26"/>
      <c r="C60" s="26"/>
      <c r="D60" s="26"/>
    </row>
    <row r="62" spans="1:4" ht="15" customHeight="1">
      <c r="A62" s="36" t="s">
        <v>261</v>
      </c>
      <c r="B62" s="26"/>
      <c r="C62" s="26"/>
      <c r="D62" s="26"/>
    </row>
  </sheetData>
  <mergeCells count="9">
    <mergeCell ref="A38:D41"/>
    <mergeCell ref="A44:D46"/>
    <mergeCell ref="A56:D60"/>
    <mergeCell ref="A62:D62"/>
    <mergeCell ref="A1:D1"/>
    <mergeCell ref="A16:D16"/>
    <mergeCell ref="A19:D23"/>
    <mergeCell ref="A28:D30"/>
    <mergeCell ref="A33:D35"/>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HƯỚNG DẪN SỬ DỤNG</vt:lpstr>
      <vt:lpstr>00_Tư duy phòng thủ</vt:lpstr>
      <vt:lpstr>01_Thu nhập</vt:lpstr>
      <vt:lpstr>02_Chi phí thiết yếu</vt:lpstr>
      <vt:lpstr>03_Dòng tiền</vt:lpstr>
      <vt:lpstr>04_Quỹ khẩn cấp</vt:lpstr>
      <vt:lpstr>05_Kịch bản rủi ro</vt:lpstr>
      <vt:lpstr>06_Trực quan hóa</vt:lpstr>
      <vt:lpstr>07_Đánh giá chuyên 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Hanh</cp:lastModifiedBy>
  <dcterms:created xsi:type="dcterms:W3CDTF">2026-01-16T03:16:53Z</dcterms:created>
  <dcterms:modified xsi:type="dcterms:W3CDTF">2026-03-06T07:59:35Z</dcterms:modified>
</cp:coreProperties>
</file>