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Hanh\Downloads\Danh mục Công cụ và Tài liệu\Công cụ lập kế hoạch đầu tư\"/>
    </mc:Choice>
  </mc:AlternateContent>
  <xr:revisionPtr revIDLastSave="0" documentId="13_ncr:1_{F878AF18-89EC-44B8-8C96-C8AA375D9F5E}" xr6:coauthVersionLast="47" xr6:coauthVersionMax="47" xr10:uidLastSave="{00000000-0000-0000-0000-000000000000}"/>
  <bookViews>
    <workbookView xWindow="1770" yWindow="1770" windowWidth="21600" windowHeight="11385" tabRatio="500" xr2:uid="{00000000-000D-0000-FFFF-FFFF00000000}"/>
  </bookViews>
  <sheets>
    <sheet name="HƯỚNG DẪN SỬ DỤNG" sheetId="1" r:id="rId1"/>
    <sheet name="00_Tư duy lãi kép" sheetId="2" r:id="rId2"/>
    <sheet name="01_Thông tin đầu vào" sheetId="3" r:id="rId3"/>
    <sheet name="02_Bảng lãi kép" sheetId="4" r:id="rId4"/>
    <sheet name="03_Hành trình tài chính" sheetId="5" r:id="rId5"/>
    <sheet name="04_Trực quan hóa" sheetId="6" r:id="rId6"/>
    <sheet name="05_Cột mốc tài chính" sheetId="7" r:id="rId7"/>
    <sheet name="06_Góc nhìn Đồng Cố Vấn" sheetId="8" r:id="rId8"/>
  </sheets>
  <externalReferences>
    <externalReference r:id="rId9"/>
  </externalReferences>
  <calcPr calcId="181029" iterate="1" iterateCount="1000" iterateDelta="0.01"/>
</workbook>
</file>

<file path=xl/calcChain.xml><?xml version="1.0" encoding="utf-8"?>
<calcChain xmlns="http://schemas.openxmlformats.org/spreadsheetml/2006/main">
  <c r="B32" i="8" l="1"/>
  <c r="B33" i="8" s="1"/>
  <c r="B27" i="8"/>
  <c r="B28" i="8" s="1"/>
  <c r="B21" i="8"/>
  <c r="B11" i="8"/>
  <c r="B10" i="8"/>
  <c r="B7" i="8"/>
  <c r="B6" i="8"/>
  <c r="B10" i="7"/>
  <c r="D9" i="5"/>
  <c r="D8" i="5"/>
  <c r="C8" i="5"/>
  <c r="B8" i="5"/>
  <c r="D7" i="5"/>
  <c r="C7" i="5"/>
  <c r="B7" i="5"/>
  <c r="B13" i="5" s="1"/>
  <c r="D6" i="5"/>
  <c r="C6" i="5"/>
  <c r="C9" i="5" s="1"/>
  <c r="B6" i="5"/>
  <c r="B9" i="5" s="1"/>
  <c r="D5" i="5"/>
  <c r="D12" i="5" s="1"/>
  <c r="C5" i="5"/>
  <c r="B5" i="5"/>
  <c r="B12" i="5" s="1"/>
  <c r="B67" i="4"/>
  <c r="H63" i="4"/>
  <c r="D63" i="4"/>
  <c r="A63" i="4"/>
  <c r="G63" i="4" s="1"/>
  <c r="I62" i="4"/>
  <c r="A62" i="4"/>
  <c r="F61" i="4"/>
  <c r="C61" i="4"/>
  <c r="B61" i="4"/>
  <c r="A61" i="4"/>
  <c r="I61" i="4" s="1"/>
  <c r="H60" i="4"/>
  <c r="G60" i="4"/>
  <c r="F60" i="4"/>
  <c r="D60" i="4"/>
  <c r="C60" i="4"/>
  <c r="B60" i="4"/>
  <c r="A60" i="4"/>
  <c r="I60" i="4" s="1"/>
  <c r="H59" i="4"/>
  <c r="D59" i="4"/>
  <c r="A59" i="4"/>
  <c r="G59" i="4" s="1"/>
  <c r="A58" i="4"/>
  <c r="G57" i="4"/>
  <c r="F57" i="4"/>
  <c r="C57" i="4"/>
  <c r="B57" i="4"/>
  <c r="A57" i="4"/>
  <c r="I57" i="4" s="1"/>
  <c r="H56" i="4"/>
  <c r="G56" i="4"/>
  <c r="F56" i="4"/>
  <c r="D56" i="4"/>
  <c r="C56" i="4"/>
  <c r="B56" i="4"/>
  <c r="A56" i="4"/>
  <c r="I56" i="4" s="1"/>
  <c r="H55" i="4"/>
  <c r="D55" i="4"/>
  <c r="A55" i="4"/>
  <c r="G55" i="4" s="1"/>
  <c r="I54" i="4"/>
  <c r="E54" i="4"/>
  <c r="A54" i="4"/>
  <c r="G53" i="4"/>
  <c r="F53" i="4"/>
  <c r="C53" i="4"/>
  <c r="B53" i="4"/>
  <c r="A53" i="4"/>
  <c r="I53" i="4" s="1"/>
  <c r="H52" i="4"/>
  <c r="G52" i="4"/>
  <c r="F52" i="4"/>
  <c r="D52" i="4"/>
  <c r="C52" i="4"/>
  <c r="B52" i="4"/>
  <c r="A52" i="4"/>
  <c r="I52" i="4" s="1"/>
  <c r="H51" i="4"/>
  <c r="D51" i="4"/>
  <c r="A51" i="4"/>
  <c r="G51" i="4" s="1"/>
  <c r="A50" i="4"/>
  <c r="G49" i="4"/>
  <c r="F49" i="4"/>
  <c r="C49" i="4"/>
  <c r="B49" i="4"/>
  <c r="A49" i="4"/>
  <c r="I49" i="4" s="1"/>
  <c r="H48" i="4"/>
  <c r="G48" i="4"/>
  <c r="F48" i="4"/>
  <c r="D48" i="4"/>
  <c r="C48" i="4"/>
  <c r="B48" i="4"/>
  <c r="A48" i="4"/>
  <c r="I48" i="4" s="1"/>
  <c r="H47" i="4"/>
  <c r="D47" i="4"/>
  <c r="A47" i="4"/>
  <c r="G47" i="4" s="1"/>
  <c r="I46" i="4"/>
  <c r="E46" i="4"/>
  <c r="A46" i="4"/>
  <c r="G45" i="4"/>
  <c r="F45" i="4"/>
  <c r="C45" i="4"/>
  <c r="B45" i="4"/>
  <c r="A45" i="4"/>
  <c r="I45" i="4" s="1"/>
  <c r="H44" i="4"/>
  <c r="G44" i="4"/>
  <c r="F44" i="4"/>
  <c r="D44" i="4"/>
  <c r="C44" i="4"/>
  <c r="B44" i="4"/>
  <c r="A44" i="4"/>
  <c r="I44" i="4" s="1"/>
  <c r="H43" i="4"/>
  <c r="D43" i="4"/>
  <c r="A43" i="4"/>
  <c r="G43" i="4" s="1"/>
  <c r="A42" i="4"/>
  <c r="G41" i="4"/>
  <c r="F41" i="4"/>
  <c r="C41" i="4"/>
  <c r="B41" i="4"/>
  <c r="A41" i="4"/>
  <c r="I41" i="4" s="1"/>
  <c r="H40" i="4"/>
  <c r="G40" i="4"/>
  <c r="F40" i="4"/>
  <c r="D40" i="4"/>
  <c r="C40" i="4"/>
  <c r="B40" i="4"/>
  <c r="A40" i="4"/>
  <c r="I40" i="4" s="1"/>
  <c r="H39" i="4"/>
  <c r="D39" i="4"/>
  <c r="A39" i="4"/>
  <c r="G39" i="4" s="1"/>
  <c r="I38" i="4"/>
  <c r="E38" i="4"/>
  <c r="A38" i="4"/>
  <c r="G37" i="4"/>
  <c r="F37" i="4"/>
  <c r="C37" i="4"/>
  <c r="B37" i="4"/>
  <c r="A37" i="4"/>
  <c r="I37" i="4" s="1"/>
  <c r="H36" i="4"/>
  <c r="G36" i="4"/>
  <c r="F36" i="4"/>
  <c r="D36" i="4"/>
  <c r="C36" i="4"/>
  <c r="B36" i="4"/>
  <c r="A36" i="4"/>
  <c r="I36" i="4" s="1"/>
  <c r="H35" i="4"/>
  <c r="E35" i="4"/>
  <c r="A35" i="4"/>
  <c r="F34" i="4"/>
  <c r="A34" i="4"/>
  <c r="G33" i="4"/>
  <c r="F33" i="4"/>
  <c r="C33" i="4"/>
  <c r="B33" i="4"/>
  <c r="A33" i="4"/>
  <c r="I33" i="4" s="1"/>
  <c r="H32" i="4"/>
  <c r="G32" i="4"/>
  <c r="F32" i="4"/>
  <c r="D32" i="4"/>
  <c r="C32" i="4"/>
  <c r="B32" i="4"/>
  <c r="A32" i="4"/>
  <c r="I32" i="4" s="1"/>
  <c r="A31" i="4"/>
  <c r="F30" i="4"/>
  <c r="E30" i="4"/>
  <c r="B30" i="4"/>
  <c r="A30" i="4"/>
  <c r="G29" i="4"/>
  <c r="F29" i="4"/>
  <c r="C29" i="4"/>
  <c r="B29" i="4"/>
  <c r="A29" i="4"/>
  <c r="I29" i="4" s="1"/>
  <c r="H28" i="4"/>
  <c r="G28" i="4"/>
  <c r="F28" i="4"/>
  <c r="D28" i="4"/>
  <c r="C28" i="4"/>
  <c r="B28" i="4"/>
  <c r="A28" i="4"/>
  <c r="I28" i="4" s="1"/>
  <c r="A27" i="4"/>
  <c r="H26" i="4"/>
  <c r="G26" i="4"/>
  <c r="F26" i="4"/>
  <c r="D26" i="4"/>
  <c r="C26" i="4"/>
  <c r="B26" i="4"/>
  <c r="A26" i="4"/>
  <c r="I26" i="4" s="1"/>
  <c r="H25" i="4"/>
  <c r="G25" i="4"/>
  <c r="D25" i="4"/>
  <c r="C25" i="4"/>
  <c r="A25" i="4"/>
  <c r="F25" i="4" s="1"/>
  <c r="H24" i="4"/>
  <c r="D24" i="4"/>
  <c r="A24" i="4"/>
  <c r="G24" i="4" s="1"/>
  <c r="A23" i="4"/>
  <c r="G22" i="4"/>
  <c r="C22" i="4"/>
  <c r="A22" i="4"/>
  <c r="G21" i="4"/>
  <c r="C21" i="4"/>
  <c r="A21" i="4"/>
  <c r="A20" i="4"/>
  <c r="G20" i="4" s="1"/>
  <c r="A19" i="4"/>
  <c r="G18" i="4"/>
  <c r="C18" i="4"/>
  <c r="A18" i="4"/>
  <c r="G17" i="4"/>
  <c r="C17" i="4"/>
  <c r="A17" i="4"/>
  <c r="A16" i="4"/>
  <c r="G16" i="4" s="1"/>
  <c r="A15" i="4"/>
  <c r="G14" i="4"/>
  <c r="C14" i="4"/>
  <c r="A14" i="4"/>
  <c r="G13" i="4"/>
  <c r="C13" i="4"/>
  <c r="A13" i="4"/>
  <c r="A12" i="4"/>
  <c r="G12" i="4" s="1"/>
  <c r="A11" i="4"/>
  <c r="G10" i="4"/>
  <c r="C10" i="4"/>
  <c r="A10" i="4"/>
  <c r="G9" i="4"/>
  <c r="C9" i="4"/>
  <c r="A9" i="4"/>
  <c r="A8" i="4"/>
  <c r="G8" i="4" s="1"/>
  <c r="A7" i="4"/>
  <c r="G6" i="4"/>
  <c r="C6" i="4"/>
  <c r="A6" i="4"/>
  <c r="G5" i="4"/>
  <c r="C5" i="4"/>
  <c r="A5" i="4"/>
  <c r="A4" i="4"/>
  <c r="G4" i="4" s="1"/>
  <c r="B20" i="3"/>
  <c r="B19" i="3"/>
  <c r="B14" i="5" l="1"/>
  <c r="F27" i="4"/>
  <c r="B27" i="4"/>
  <c r="G27" i="4"/>
  <c r="G31" i="4"/>
  <c r="C31" i="4"/>
  <c r="F31" i="4"/>
  <c r="B31" i="4"/>
  <c r="I31" i="4"/>
  <c r="E24" i="4"/>
  <c r="I24" i="4"/>
  <c r="C27" i="4"/>
  <c r="H27" i="4"/>
  <c r="D31" i="4"/>
  <c r="H34" i="4"/>
  <c r="D34" i="4"/>
  <c r="G34" i="4"/>
  <c r="C34" i="4"/>
  <c r="I34" i="4"/>
  <c r="H42" i="4"/>
  <c r="D42" i="4"/>
  <c r="G42" i="4"/>
  <c r="C42" i="4"/>
  <c r="F42" i="4"/>
  <c r="B42" i="4"/>
  <c r="H50" i="4"/>
  <c r="D50" i="4"/>
  <c r="G50" i="4"/>
  <c r="C50" i="4"/>
  <c r="F50" i="4"/>
  <c r="B50" i="4"/>
  <c r="H58" i="4"/>
  <c r="D58" i="4"/>
  <c r="G58" i="4"/>
  <c r="C58" i="4"/>
  <c r="F58" i="4"/>
  <c r="B58" i="4"/>
  <c r="C13" i="5"/>
  <c r="B19" i="5" s="1"/>
  <c r="C19" i="5" s="1"/>
  <c r="B4" i="4"/>
  <c r="F4" i="4"/>
  <c r="H4" i="4" s="1"/>
  <c r="C7" i="4"/>
  <c r="G7" i="4"/>
  <c r="C11" i="4"/>
  <c r="G11" i="4"/>
  <c r="C15" i="4"/>
  <c r="G15" i="4"/>
  <c r="C19" i="4"/>
  <c r="G19" i="4"/>
  <c r="C23" i="4"/>
  <c r="G23" i="4"/>
  <c r="B24" i="4"/>
  <c r="F24" i="4"/>
  <c r="E25" i="4"/>
  <c r="I25" i="4"/>
  <c r="D27" i="4"/>
  <c r="I27" i="4"/>
  <c r="E31" i="4"/>
  <c r="B34" i="4"/>
  <c r="G35" i="4"/>
  <c r="C35" i="4"/>
  <c r="F35" i="4"/>
  <c r="B35" i="4"/>
  <c r="I35" i="4"/>
  <c r="E42" i="4"/>
  <c r="E50" i="4"/>
  <c r="E58" i="4"/>
  <c r="H62" i="4"/>
  <c r="D62" i="4"/>
  <c r="G62" i="4"/>
  <c r="C62" i="4"/>
  <c r="F62" i="4"/>
  <c r="B62" i="4"/>
  <c r="D13" i="5"/>
  <c r="C4" i="4"/>
  <c r="C8" i="4"/>
  <c r="C12" i="4"/>
  <c r="C16" i="4"/>
  <c r="C20" i="4"/>
  <c r="C24" i="4"/>
  <c r="B25" i="4"/>
  <c r="E26" i="4"/>
  <c r="E27" i="4"/>
  <c r="H30" i="4"/>
  <c r="D30" i="4"/>
  <c r="G30" i="4"/>
  <c r="C30" i="4"/>
  <c r="I30" i="4"/>
  <c r="H31" i="4"/>
  <c r="E34" i="4"/>
  <c r="D35" i="4"/>
  <c r="H38" i="4"/>
  <c r="D38" i="4"/>
  <c r="G38" i="4"/>
  <c r="C38" i="4"/>
  <c r="F38" i="4"/>
  <c r="B38" i="4"/>
  <c r="I42" i="4"/>
  <c r="H46" i="4"/>
  <c r="D46" i="4"/>
  <c r="G46" i="4"/>
  <c r="C46" i="4"/>
  <c r="F46" i="4"/>
  <c r="B46" i="4"/>
  <c r="I50" i="4"/>
  <c r="H54" i="4"/>
  <c r="D54" i="4"/>
  <c r="G54" i="4"/>
  <c r="C54" i="4"/>
  <c r="F54" i="4"/>
  <c r="B54" i="4"/>
  <c r="I58" i="4"/>
  <c r="E62" i="4"/>
  <c r="C12" i="5"/>
  <c r="E39" i="4"/>
  <c r="I39" i="4"/>
  <c r="E43" i="4"/>
  <c r="I43" i="4"/>
  <c r="E47" i="4"/>
  <c r="I47" i="4"/>
  <c r="E51" i="4"/>
  <c r="I51" i="4"/>
  <c r="E55" i="4"/>
  <c r="I55" i="4"/>
  <c r="E59" i="4"/>
  <c r="I59" i="4"/>
  <c r="G61" i="4"/>
  <c r="E63" i="4"/>
  <c r="I63" i="4"/>
  <c r="E28" i="4"/>
  <c r="D29" i="4"/>
  <c r="H29" i="4"/>
  <c r="E32" i="4"/>
  <c r="D33" i="4"/>
  <c r="H33" i="4"/>
  <c r="E36" i="4"/>
  <c r="D37" i="4"/>
  <c r="H37" i="4"/>
  <c r="B39" i="4"/>
  <c r="F39" i="4"/>
  <c r="E40" i="4"/>
  <c r="D41" i="4"/>
  <c r="H41" i="4"/>
  <c r="B43" i="4"/>
  <c r="F43" i="4"/>
  <c r="E44" i="4"/>
  <c r="D45" i="4"/>
  <c r="H45" i="4"/>
  <c r="B47" i="4"/>
  <c r="F47" i="4"/>
  <c r="E48" i="4"/>
  <c r="D49" i="4"/>
  <c r="H49" i="4"/>
  <c r="B51" i="4"/>
  <c r="F51" i="4"/>
  <c r="E52" i="4"/>
  <c r="D53" i="4"/>
  <c r="H53" i="4"/>
  <c r="B55" i="4"/>
  <c r="F55" i="4"/>
  <c r="E56" i="4"/>
  <c r="D57" i="4"/>
  <c r="H57" i="4"/>
  <c r="B59" i="4"/>
  <c r="F59" i="4"/>
  <c r="E60" i="4"/>
  <c r="D61" i="4"/>
  <c r="H61" i="4"/>
  <c r="B63" i="4"/>
  <c r="F63" i="4"/>
  <c r="E29" i="4"/>
  <c r="E33" i="4"/>
  <c r="E37" i="4"/>
  <c r="C39" i="4"/>
  <c r="E41" i="4"/>
  <c r="C43" i="4"/>
  <c r="E45" i="4"/>
  <c r="C47" i="4"/>
  <c r="E49" i="4"/>
  <c r="C51" i="4"/>
  <c r="E53" i="4"/>
  <c r="C55" i="4"/>
  <c r="E57" i="4"/>
  <c r="C59" i="4"/>
  <c r="E61" i="4"/>
  <c r="C63" i="4"/>
  <c r="B22" i="5" l="1"/>
  <c r="C22" i="5" s="1"/>
  <c r="D14" i="5"/>
  <c r="D4" i="4"/>
  <c r="E4" i="4" s="1"/>
  <c r="F5" i="4"/>
  <c r="B23" i="5"/>
  <c r="C23" i="5" s="1"/>
  <c r="B18" i="5"/>
  <c r="C18" i="5" s="1"/>
  <c r="C14" i="5"/>
  <c r="H5" i="4" l="1"/>
  <c r="F6" i="4"/>
  <c r="B5" i="4"/>
  <c r="I4" i="4"/>
  <c r="D5" i="4" l="1"/>
  <c r="E5" i="4" s="1"/>
  <c r="H6" i="4"/>
  <c r="F7" i="4"/>
  <c r="B6" i="4" l="1"/>
  <c r="I5" i="4"/>
  <c r="H7" i="4"/>
  <c r="F8" i="4"/>
  <c r="H8" i="4" l="1"/>
  <c r="F9" i="4"/>
  <c r="D6" i="4"/>
  <c r="E6" i="4"/>
  <c r="H9" i="4" l="1"/>
  <c r="F10" i="4"/>
  <c r="B7" i="4"/>
  <c r="I6" i="4"/>
  <c r="E7" i="4" l="1"/>
  <c r="D7" i="4"/>
  <c r="H10" i="4"/>
  <c r="F11" i="4"/>
  <c r="B8" i="4" l="1"/>
  <c r="I7" i="4"/>
  <c r="F12" i="4"/>
  <c r="H11" i="4"/>
  <c r="H12" i="4" l="1"/>
  <c r="F13" i="4"/>
  <c r="D8" i="4"/>
  <c r="E8" i="4"/>
  <c r="B9" i="4" l="1"/>
  <c r="I8" i="4"/>
  <c r="H13" i="4"/>
  <c r="F14" i="4"/>
  <c r="H14" i="4" l="1"/>
  <c r="F15" i="4"/>
  <c r="D9" i="4"/>
  <c r="E9" i="4"/>
  <c r="B10" i="4" l="1"/>
  <c r="I9" i="4"/>
  <c r="F16" i="4"/>
  <c r="H15" i="4"/>
  <c r="D10" i="4" l="1"/>
  <c r="E10" i="4" s="1"/>
  <c r="H16" i="4"/>
  <c r="F17" i="4"/>
  <c r="B11" i="4" l="1"/>
  <c r="I10" i="4"/>
  <c r="H17" i="4"/>
  <c r="F18" i="4"/>
  <c r="H18" i="4" l="1"/>
  <c r="F19" i="4"/>
  <c r="D11" i="4"/>
  <c r="E11" i="4" s="1"/>
  <c r="I11" i="4" l="1"/>
  <c r="B12" i="4"/>
  <c r="F20" i="4"/>
  <c r="H19" i="4"/>
  <c r="H20" i="4" l="1"/>
  <c r="F21" i="4"/>
  <c r="D12" i="4"/>
  <c r="E12" i="4"/>
  <c r="B13" i="4" l="1"/>
  <c r="I12" i="4"/>
  <c r="F22" i="4"/>
  <c r="H21" i="4"/>
  <c r="D13" i="4" l="1"/>
  <c r="E13" i="4"/>
  <c r="H22" i="4"/>
  <c r="F23" i="4"/>
  <c r="B68" i="4" l="1"/>
  <c r="B69" i="4"/>
  <c r="H23" i="4"/>
  <c r="B14" i="4"/>
  <c r="I13" i="4"/>
  <c r="D14" i="4" l="1"/>
  <c r="E14" i="4" s="1"/>
  <c r="I14" i="4" l="1"/>
  <c r="B15" i="4"/>
  <c r="D15" i="4" l="1"/>
  <c r="E15" i="4"/>
  <c r="B16" i="4" l="1"/>
  <c r="I15" i="4"/>
  <c r="D16" i="4" l="1"/>
  <c r="E16" i="4" s="1"/>
  <c r="I16" i="4" l="1"/>
  <c r="B17" i="4"/>
  <c r="D17" i="4" l="1"/>
  <c r="E17" i="4" s="1"/>
  <c r="B18" i="4" l="1"/>
  <c r="I17" i="4"/>
  <c r="D18" i="4" l="1"/>
  <c r="E18" i="4"/>
  <c r="I18" i="4" l="1"/>
  <c r="B19" i="4"/>
  <c r="D19" i="4" l="1"/>
  <c r="E19" i="4" s="1"/>
  <c r="B20" i="4" l="1"/>
  <c r="I19" i="4"/>
  <c r="D20" i="4" l="1"/>
  <c r="E20" i="4" s="1"/>
  <c r="I20" i="4" l="1"/>
  <c r="B21" i="4"/>
  <c r="D21" i="4" l="1"/>
  <c r="E21" i="4"/>
  <c r="B22" i="4" l="1"/>
  <c r="I21" i="4"/>
  <c r="D22" i="4" l="1"/>
  <c r="E22" i="4"/>
  <c r="I22" i="4" l="1"/>
  <c r="B23" i="4"/>
  <c r="D23" i="4" l="1"/>
  <c r="E23" i="4" s="1"/>
  <c r="B19" i="7" l="1"/>
  <c r="B14" i="8"/>
  <c r="B70" i="4"/>
  <c r="B29" i="8"/>
  <c r="B34" i="8"/>
  <c r="I23" i="4"/>
  <c r="C10" i="7"/>
  <c r="C9" i="7"/>
  <c r="C6" i="7"/>
  <c r="C7" i="7"/>
  <c r="C8" i="7"/>
  <c r="E8" i="7" l="1"/>
  <c r="D8" i="7"/>
  <c r="E9" i="7"/>
  <c r="D9" i="7"/>
  <c r="E10" i="7"/>
  <c r="D10" i="7"/>
  <c r="E7" i="7"/>
  <c r="D7" i="7"/>
  <c r="B20" i="8"/>
  <c r="B15" i="8"/>
  <c r="B22" i="8"/>
  <c r="D6" i="7"/>
  <c r="E6" i="7"/>
  <c r="B20" i="7"/>
  <c r="B21" i="7"/>
</calcChain>
</file>

<file path=xl/sharedStrings.xml><?xml version="1.0" encoding="utf-8"?>
<sst xmlns="http://schemas.openxmlformats.org/spreadsheetml/2006/main" count="228" uniqueCount="216">
  <si>
    <t>ĐỒNG CỐ VẤN | Financial Tools</t>
  </si>
  <si>
    <t>Hướng dẫn nhanh giúp bạn sử dụng công cụ đúng cách ngay từ lần đầu.</t>
  </si>
  <si>
    <t>⚠️ NGUYÊN TẮC QUAN TRỌNG</t>
  </si>
  <si>
    <t>✅ Chỉ nhập dữ liệu tại các ô được đánh dấu INPUT (màu xanh nhạt)</t>
  </si>
  <si>
    <t>❌ Không chỉnh sửa ô có công thức (màu xám)</t>
  </si>
  <si>
    <t>❌ Không xóa sheet hệ thống</t>
  </si>
  <si>
    <t>✅ File đã tự động tính toán — không cần chỉnh công thức</t>
  </si>
  <si>
    <t>💾 Nên tạo bản sao trước khi sử dụng lâu dài</t>
  </si>
  <si>
    <t>📋 QUY TRÌNH SỬ DỤNG - STEP BY STEP</t>
  </si>
  <si>
    <t>Bước</t>
  </si>
  <si>
    <t>Thao tác</t>
  </si>
  <si>
    <t>Sheet thực hiện</t>
  </si>
  <si>
    <t>Mô tả</t>
  </si>
  <si>
    <t>Đọc tư duy lãi kép</t>
  </si>
  <si>
    <t>00_Tư duy lãi kép</t>
  </si>
  <si>
    <t>Hiểu nguyên lý hoạt động của lãi kép</t>
  </si>
  <si>
    <t>Nhập thông tin đầu vào</t>
  </si>
  <si>
    <t>01_Thông tin đầu vào</t>
  </si>
  <si>
    <t>Nhập vốn ban đầu, góp tháng, lãi suất, thời gian</t>
  </si>
  <si>
    <t>Xem bảng tính &amp; biểu đồ</t>
  </si>
  <si>
    <t>02, 04_Trực quan hóa</t>
  </si>
  <si>
    <t>Kiểm tra kết quả tính toán và biểu đồ</t>
  </si>
  <si>
    <t>Đọc phân tích &amp; gợi ý</t>
  </si>
  <si>
    <t>05_Cột mốc, 06_Góc nhìn</t>
  </si>
  <si>
    <t>Xem cột mốc tài chính và nhận gợi ý</t>
  </si>
  <si>
    <t>🎨 QUY ƯỚC MÀU SẮC Ô</t>
  </si>
  <si>
    <t>Màu ô</t>
  </si>
  <si>
    <t>Ý nghĩa</t>
  </si>
  <si>
    <t>Xanh nhạt</t>
  </si>
  <si>
    <t>Ô nhập dữ liệu - Bạn được phép chỉnh sửa</t>
  </si>
  <si>
    <t>Xám</t>
  </si>
  <si>
    <t>Công thức tự động - Không được chỉnh sửa</t>
  </si>
  <si>
    <t>Vàng</t>
  </si>
  <si>
    <t>Cảnh báo hoặc kết quả quan trọng</t>
  </si>
  <si>
    <t>Trắng</t>
  </si>
  <si>
    <t>Thông tin hiển thị - Chỉ đọc</t>
  </si>
  <si>
    <t>🔧 LỖI THƯỜNG GẶP &amp; CÁCH KHẮC PHỤC</t>
  </si>
  <si>
    <t>❗ File báo lỗi → Kiểm tra ô nhập liệu (sheet 01_Thông tin đầu vào)</t>
  </si>
  <si>
    <t>❗ Biểu đồ không cập nhật → Kiểm tra dữ liệu đầu vào đã đúng chưa</t>
  </si>
  <si>
    <t>❗ Công thức lỗi (#REF!, #N/A) → Không chỉnh sửa ô hệ thống</t>
  </si>
  <si>
    <t>❗ Số liệu âm bất thường → Kiểm tra dấu âm/dương khi nhập</t>
  </si>
  <si>
    <t>📅 TẦN SUẤT CẬP NHẬT ĐỀ XUẤT</t>
  </si>
  <si>
    <t>Loại dữ liệu</t>
  </si>
  <si>
    <t>Tần suất</t>
  </si>
  <si>
    <t>Thông tin đầu vào</t>
  </si>
  <si>
    <t>Khi có thay đổi về tài chính cá nhân</t>
  </si>
  <si>
    <t>Xem dashboard &amp; biểu đồ</t>
  </si>
  <si>
    <t>Hàng tháng</t>
  </si>
  <si>
    <t>Đánh giá tiến độ</t>
  </si>
  <si>
    <t>Hàng quý</t>
  </si>
  <si>
    <t>Tổng kết và điều chỉnh</t>
  </si>
  <si>
    <t>Hàng năm</t>
  </si>
  <si>
    <t>🌟 ĐỒNG CỐ VẤN</t>
  </si>
  <si>
    <t>🌐 Website:</t>
  </si>
  <si>
    <t>dongcovan.com</t>
  </si>
  <si>
    <t>📺 YouTube:</t>
  </si>
  <si>
    <t>@dongcovan</t>
  </si>
  <si>
    <t>📘 Facebook:</t>
  </si>
  <si>
    <t>💡 Kiến thức tài chính đúng giúp bạn sống nhẹ đầu hơn với tiền.</t>
  </si>
  <si>
    <t>⏳ TƯ DUY LÃI KÉP - CHÌA KHÓA TỰ DO TÀI CHÍNH</t>
  </si>
  <si>
    <t>🌱 LÃI KÉP LÀ GÌ?</t>
  </si>
  <si>
    <t>Lãi kép là lãi tính trên cả vốn gốc ban đầu và lãi đã tích lũy. Mỗi kỳ, số lãi sinh ra sẽ được cộng vào vốn gốc, tạo hiệu ứng 'tuyết lăn' theo thời gian.</t>
  </si>
  <si>
    <t>📈 VÌ SAO THỜI GIAN QUAN TRỌNG HƠN LÃI SUẤT?</t>
  </si>
  <si>
    <t>Bắt đầu sớm giúp bạn tận dụng sức mạnh của thời gian. Thậm chí với lãi suất thấp hơn, người bắt đầu sớm vẫn có thể vượt xa người bắt đầu muộn với lãi suất cao hơn.</t>
  </si>
  <si>
    <t>VÍ DỤ SO SÁNH:</t>
  </si>
  <si>
    <t>Tiêu chí</t>
  </si>
  <si>
    <t>Người A (Bắt đầu sớm)</t>
  </si>
  <si>
    <t>Người B (Bắt đầu muộn)</t>
  </si>
  <si>
    <t>Tuổi bắt đầu đầu tư</t>
  </si>
  <si>
    <t>Vốn ban đầu</t>
  </si>
  <si>
    <t>Góp thêm mỗi tháng</t>
  </si>
  <si>
    <t>Lãi suất (%/năm)</t>
  </si>
  <si>
    <t>Đầu tư đến tuổi</t>
  </si>
  <si>
    <t>Thời gian (năm)</t>
  </si>
  <si>
    <t>KẾT QUẢ ở tuổi 55</t>
  </si>
  <si>
    <t>~1.51 tỷ VNĐ</t>
  </si>
  <si>
    <t>~990 triệu VNĐ</t>
  </si>
  <si>
    <t>💡 BÀI HỌC QUAN TRỌNG:</t>
  </si>
  <si>
    <t>"LÃI KÉP THƯỞNG CHO SỰ KIÊN NHẪN, TRỪNG PHẠT SỰ TRÌ HOÃN"</t>
  </si>
  <si>
    <t>✨ HÀNH ĐỘNG NGAY HÔM NAY:</t>
  </si>
  <si>
    <t>• Bắt đầu đầu tư càng sớm càng tốt</t>
  </si>
  <si>
    <t>• Duy trì kỷ luật góp định kỳ</t>
  </si>
  <si>
    <t>• Kiên nhẫn với thời gian</t>
  </si>
  <si>
    <t>• Không rút vốn giữa chừng</t>
  </si>
  <si>
    <t>📊 THÔNG TIN ĐẦU VÀO</t>
  </si>
  <si>
    <t>Nội dung</t>
  </si>
  <si>
    <t>Giá trị</t>
  </si>
  <si>
    <t>Số tiền ban đầu (VNĐ)</t>
  </si>
  <si>
    <t>Số tiền đầu tư định kỳ mỗi tháng (VNĐ)</t>
  </si>
  <si>
    <t>Lãi suất kỳ vọng (%/năm)</t>
  </si>
  <si>
    <t>Thời gian đầu tư (năm)</t>
  </si>
  <si>
    <t>Tần suất góp</t>
  </si>
  <si>
    <t>Tháng</t>
  </si>
  <si>
    <t>Năm sinh (tùy chọn)</t>
  </si>
  <si>
    <t>Năm bắt đầu đầu tư</t>
  </si>
  <si>
    <t>Mục tiêu tự do tài chính (VNĐ)</t>
  </si>
  <si>
    <t>📌 LƯU Ý QUAN TRỌNG:</t>
  </si>
  <si>
    <t>• Lãi suất mang tính giả định - Không phải cam kết lợi nhuận</t>
  </si>
  <si>
    <t>• Kết quả là mô phỏng dựa trên giả định lãi kép</t>
  </si>
  <si>
    <t>• Đầu tư có rủi ro - Cần tư vấn chuyên môn</t>
  </si>
  <si>
    <t>📋 TÓM TẮT ĐẦU VÀO:</t>
  </si>
  <si>
    <t>Tổng số tiền góp hàng năm:</t>
  </si>
  <si>
    <t>Tổng vốn góp sau {duration} năm:</t>
  </si>
  <si>
    <t>💰 BẢNG TÍNH LÃI KÉP CHI TIẾT</t>
  </si>
  <si>
    <t>Bảng này tự động tính toán dựa trên thông tin từ sheet '01_Thông tin đầu vào'</t>
  </si>
  <si>
    <t>Năm</t>
  </si>
  <si>
    <t>Vốn đầu kỳ (VNĐ)</t>
  </si>
  <si>
    <t>Góp thêm trong năm (VNĐ)</t>
  </si>
  <si>
    <t>Lãi phát sinh (VNĐ)</t>
  </si>
  <si>
    <t>Tổng cuối năm (VNĐ)</t>
  </si>
  <si>
    <t>Tổng vốn góp tích lũy (VNĐ)</t>
  </si>
  <si>
    <t>Năm thứ</t>
  </si>
  <si>
    <t>Tổng vốn góp</t>
  </si>
  <si>
    <t>Tổng lãi</t>
  </si>
  <si>
    <t>📊 TỔNG KẾT:</t>
  </si>
  <si>
    <t>Tổng số năm đầu tư:</t>
  </si>
  <si>
    <t>Tổng vốn đã góp:</t>
  </si>
  <si>
    <t>Tổng lãi phát sinh:</t>
  </si>
  <si>
    <t>Tài sản cuối kỳ:</t>
  </si>
  <si>
    <t>🚀 HÀNH TRÌNH TÀI CHÍNH - SO SÁNH KỊCH BẢN</t>
  </si>
  <si>
    <t>So sánh 3 kịch bản để thấy được tác động của thời gian và kỷ luật đầu tư</t>
  </si>
  <si>
    <t>Kịch bản 1: Bắt đầu ngay ✅</t>
  </si>
  <si>
    <t>Kịch bản 2: Trì hoãn 5 năm ⏸️</t>
  </si>
  <si>
    <t>Kịch bản 3: Góp nhiều hơn 20% 📈</t>
  </si>
  <si>
    <t>Vốn ban đầu (VNĐ)</t>
  </si>
  <si>
    <t>Góp mỗi tháng (VNĐ)</t>
  </si>
  <si>
    <t>Góp thêm mỗi năm (VNĐ)</t>
  </si>
  <si>
    <t>📊 KẾT QUẢ CUỐI KỲ:</t>
  </si>
  <si>
    <t>Tổng vốn đã góp (VNĐ)</t>
  </si>
  <si>
    <t>Tài sản cuối kỳ (VNĐ)</t>
  </si>
  <si>
    <t>Tổng lãi phát sinh (VNĐ)</t>
  </si>
  <si>
    <t>🔍 PHÂN TÍCH SO SÁNH:</t>
  </si>
  <si>
    <t>Chênh lệch Kịch bản 2 so với 1:</t>
  </si>
  <si>
    <t>Thiệt hại do trì hoãn</t>
  </si>
  <si>
    <t>- Chênh lệch tài sản (VNĐ)</t>
  </si>
  <si>
    <t>- Chênh lệch % so với Kịch bản 1</t>
  </si>
  <si>
    <t>Chênh lệch Kịch bản 3 so với 1:</t>
  </si>
  <si>
    <t>Lợi ích khi góp nhiều hơn</t>
  </si>
  <si>
    <t>💡 BÀI HỌC RÚT RA:</t>
  </si>
  <si>
    <t>• Trì hoãn 5 năm có thể khiến bạn mất hàng trăm triệu đồng lãi kép</t>
  </si>
  <si>
    <t>• Tăng mức góp thêm 20% mang lại hiệu quả đáng kể</t>
  </si>
  <si>
    <t>• Thời gian là yếu tố quan trọng nhất - Hãy bắt đầu ngay!</t>
  </si>
  <si>
    <t>📊 TRỰC QUAN HÓA HÀNH TRÌNH ĐẦU TƯ</t>
  </si>
  <si>
    <t>📈 BIỂU ĐỒ 1: TĂNG TRƯỞNG TÀI SẢN THEO THỜI GIAN</t>
  </si>
  <si>
    <t>Để tạo biểu đồ Line Chart:</t>
  </si>
  <si>
    <t>1. Chọn dữ liệu từ sheet '02_Bảng lãi kép', cột A (Năm) và cột E (Tổng cuối năm)</t>
  </si>
  <si>
    <t>2. Insert → Chart → Line Chart</t>
  </si>
  <si>
    <t>3. Đặt tiêu đề: 'Tăng trưởng tài sản theo thời gian'</t>
  </si>
  <si>
    <t>4. Màu đường: Xanh đậm (#059669)</t>
  </si>
  <si>
    <t>📊 BIỂU ĐỒ 2: VỐN GÓP VS LÃI PHÁT SINH</t>
  </si>
  <si>
    <t>Để tạo biểu đồ Area Chart:</t>
  </si>
  <si>
    <t>1. Chọn dữ liệu từ sheet '02_Bảng lãi kép', cột A, H (Vốn góp), và I (Lãi)</t>
  </si>
  <si>
    <t>2. Insert → Chart → Stacked Area Chart</t>
  </si>
  <si>
    <t>3. Màu: Xanh nhạt (#93c5fd) cho vốn, Xanh đậm (#059669) cho lãi</t>
  </si>
  <si>
    <t>📊 BIỂU ĐỒ 3: SO SÁNH 3 KỊCH BẢN</t>
  </si>
  <si>
    <t>Để tạo biểu đồ Column Chart:</t>
  </si>
  <si>
    <t>1. Chọn dữ liệu từ sheet '03_Hành trình tài chính', hàng 13 (Tài sản cuối kỳ)</t>
  </si>
  <si>
    <t>2. Insert → Chart → Column Chart</t>
  </si>
  <si>
    <t>3. So sánh 3 kịch bản đầu tư</t>
  </si>
  <si>
    <t>💡 HƯỚNG DẪN SỬ DỤNG:</t>
  </si>
  <si>
    <t>• Các biểu đồ tự động cập nhật khi bạn thay đổi thông tin đầu vào</t>
  </si>
  <si>
    <t>• Biểu đồ 1 cho thấy tăng trưởng theo thời gian nhờ lãi kép</t>
  </si>
  <si>
    <t>• Biểu đồ 2 phân tích vốn góp (xanh nhạt) vs lãi sinh ra (xanh đậm)</t>
  </si>
  <si>
    <t>• Biểu đồ 3 so sánh 3 kịch bản để thấy tác động của thời gian và góp thêm</t>
  </si>
  <si>
    <t>🎯 CỘT MỐC TÀI CHÍNH - KHI NÀO ĐẠT ĐƯỢC MỤC TIÊU?</t>
  </si>
  <si>
    <t>📌 CÁC CỘT MỐC QUAN TRỌNG:</t>
  </si>
  <si>
    <t>Cột mốc tài sản</t>
  </si>
  <si>
    <t>Số tiền (VNĐ)</t>
  </si>
  <si>
    <t>Năm đạt được</t>
  </si>
  <si>
    <t>Tuổi đạt được</t>
  </si>
  <si>
    <t>Cột mốc 1: 100 triệu 🌱</t>
  </si>
  <si>
    <t>Cột mốc 2: 500 triệu 🌿</t>
  </si>
  <si>
    <t>Cột mốc 3: 1 tỷ 🌳</t>
  </si>
  <si>
    <t>Cột mốc 4: 2 tỷ 🏆</t>
  </si>
  <si>
    <t>Cột mốc 5: Tự do tài chính 💰</t>
  </si>
  <si>
    <t>💡 GIẢI THÍCH:</t>
  </si>
  <si>
    <t>• 'Năm đạt được' cho biết năm nào bạn đạt được cột mốc đó</t>
  </si>
  <si>
    <t>• 'Thời gian' cho biết số năm cần đầu tư từ khi bắt đầu</t>
  </si>
  <si>
    <t>• 'Tuổi đạt được' tự động tính dựa trên năm sinh của bạn (nếu có nhập)</t>
  </si>
  <si>
    <t>• Nếu hiển thị 'Chưa đạt' nghĩa là thời gian đầu tư hiện tại chưa đủ để đạt cột mốc đó</t>
  </si>
  <si>
    <t>📊 TIẾN TRÌNH HIỆN TẠI:</t>
  </si>
  <si>
    <t>Tài sản dự kiến cuối kỳ:</t>
  </si>
  <si>
    <t>Tiến độ đến mục tiêu tự do tài chính:</t>
  </si>
  <si>
    <t>Còn thiếu:</t>
  </si>
  <si>
    <t>✨ LỜI NHẮC NHỞ:</t>
  </si>
  <si>
    <t>Mỗi bước tiến đều quan trọng. Hãy kiên nhẫn và duy trì kỷ luật đầu tư!</t>
  </si>
  <si>
    <t>🎓 GÓC NHÌN ĐỒNG CỐ VẤN - ĐÁNH GIÁ &amp; GỢI Ý</t>
  </si>
  <si>
    <t>📊 ĐÁNH GIÁ HIỆN TRẠNG:</t>
  </si>
  <si>
    <t>1. Mức độ đầu tư hàng tháng</t>
  </si>
  <si>
    <t>Số tiền góp mỗi tháng:</t>
  </si>
  <si>
    <t>Đánh giá:</t>
  </si>
  <si>
    <t>2. Thời gian đầu tư</t>
  </si>
  <si>
    <t>Số năm dự kiến:</t>
  </si>
  <si>
    <t>3. Tỷ lệ đạt mục tiêu tự do tài chính</t>
  </si>
  <si>
    <t>Tiến độ hiện tại:</t>
  </si>
  <si>
    <t>💡 GỢI Ý CỤ THỂ:</t>
  </si>
  <si>
    <t>📈 Để đạt mục tiêu tốt hơn, bạn nên:</t>
  </si>
  <si>
    <t>Gợi ý 1:</t>
  </si>
  <si>
    <t>Gợi ý 2:</t>
  </si>
  <si>
    <t>Gợi ý 3:</t>
  </si>
  <si>
    <t>Gợi ý 4:</t>
  </si>
  <si>
    <t>Xem xét đa dạng hóa danh mục đầu tư để giảm rủi ro</t>
  </si>
  <si>
    <t>🔮 MÔ PHỎNG CẢI THIỆN:</t>
  </si>
  <si>
    <t>Nếu tăng góp thêm 30%:</t>
  </si>
  <si>
    <t>- Góp mỗi tháng sẽ là:</t>
  </si>
  <si>
    <t>- Tài sản cuối kỳ dự kiến:</t>
  </si>
  <si>
    <t>- Chênh lệch so với hiện tại:</t>
  </si>
  <si>
    <t>Nếu kéo dài thêm 5 năm:</t>
  </si>
  <si>
    <t>- Thời gian đầu tư sẽ là:</t>
  </si>
  <si>
    <t>✨ LỜI KHUYÊN CUỐI CÙNG:</t>
  </si>
  <si>
    <t>Đầu tư là hành trình dài hạn. Hãy:</t>
  </si>
  <si>
    <t>• Bắt đầu ngay hôm nay, đừng chờ đợi</t>
  </si>
  <si>
    <t>• Tham khảo chuyên gia tài chính khi cần</t>
  </si>
  <si>
    <t>• Xem xét điều chỉnh khi thu nhập tăng</t>
  </si>
  <si>
    <t>🌟 Chúc bạn thành công trên hành trình tài chính!</t>
  </si>
  <si>
    <t>https://www.facebook.com/dongcovanofficial/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</si>
</sst>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Calibri"/>
      <scheme val="minor"/>
    </font>
    <font>
      <b/>
      <sz val="20"/>
      <color rgb="FF1E3A8A"/>
      <name val="Arial"/>
    </font>
    <font>
      <i/>
      <sz val="11"/>
      <color rgb="FF6B7280"/>
      <name val="Arial"/>
    </font>
    <font>
      <b/>
      <sz val="14"/>
      <color rgb="FF991B1B"/>
      <name val="Arial"/>
    </font>
    <font>
      <sz val="11"/>
      <name val="Arial"/>
    </font>
    <font>
      <b/>
      <sz val="14"/>
      <color rgb="FF1E3A8A"/>
      <name val="Arial"/>
    </font>
    <font>
      <b/>
      <sz val="11"/>
      <color rgb="FFFFFFFF"/>
      <name val="Arial"/>
    </font>
    <font>
      <b/>
      <sz val="16"/>
      <color rgb="FF047857"/>
      <name val="Arial"/>
    </font>
    <font>
      <u/>
      <sz val="11"/>
      <color rgb="FF0563C1"/>
      <name val="Arial"/>
    </font>
    <font>
      <b/>
      <sz val="18"/>
      <color rgb="FF1E3A8A"/>
      <name val="Aptos Narrow"/>
    </font>
    <font>
      <b/>
      <sz val="14"/>
      <color rgb="FF065F46"/>
      <name val="Aptos Narrow"/>
    </font>
    <font>
      <sz val="11"/>
      <name val="Aptos Narrow"/>
    </font>
    <font>
      <b/>
      <sz val="12"/>
      <color rgb="FF1E3A8A"/>
      <name val="Aptos Narrow"/>
    </font>
    <font>
      <b/>
      <sz val="11"/>
      <color rgb="FFFFFFFF"/>
      <name val="Aptos Narrow"/>
    </font>
    <font>
      <sz val="11"/>
      <name val="Calibri"/>
      <scheme val="minor"/>
    </font>
    <font>
      <b/>
      <sz val="11"/>
      <name val="Aptos Narrow"/>
    </font>
    <font>
      <b/>
      <sz val="13"/>
      <color rgb="FF065F46"/>
      <name val="Aptos Narrow"/>
    </font>
    <font>
      <b/>
      <i/>
      <sz val="16"/>
      <color rgb="FFDC2626"/>
      <name val="Aptos Narrow"/>
    </font>
    <font>
      <b/>
      <sz val="16"/>
      <color rgb="FFFFFFFF"/>
      <name val="Aptos Narrow"/>
    </font>
    <font>
      <b/>
      <sz val="12"/>
      <color rgb="FFFFFFFF"/>
      <name val="Aptos Narrow"/>
    </font>
    <font>
      <b/>
      <sz val="12"/>
      <color rgb="FF991B1B"/>
      <name val="Aptos Narrow"/>
    </font>
    <font>
      <sz val="10"/>
      <color rgb="FF4B5563"/>
      <name val="Aptos Narrow"/>
    </font>
    <font>
      <b/>
      <sz val="16"/>
      <color rgb="FFFFFFFF"/>
      <name val="Aptos Narrow"/>
    </font>
    <font>
      <i/>
      <sz val="10"/>
      <color rgb="FF6B7280"/>
      <name val="Aptos Narrow"/>
    </font>
    <font>
      <b/>
      <sz val="11"/>
      <color rgb="FFFFFFFF"/>
      <name val="Aptos Narrow"/>
    </font>
    <font>
      <b/>
      <sz val="13"/>
      <color rgb="FF065F46"/>
      <name val="Aptos Narrow"/>
    </font>
    <font>
      <i/>
      <sz val="10"/>
      <color rgb="FF6B7280"/>
      <name val="Aptos Narrow"/>
    </font>
    <font>
      <b/>
      <sz val="11"/>
      <color rgb="FFFFFFFF"/>
      <name val="Aptos Narrow"/>
    </font>
    <font>
      <b/>
      <sz val="13"/>
      <color rgb="FF1E40AF"/>
      <name val="Aptos Narrow"/>
    </font>
    <font>
      <b/>
      <sz val="13"/>
      <color rgb="FF991B1B"/>
      <name val="Aptos Narrow"/>
    </font>
    <font>
      <b/>
      <sz val="13"/>
      <color rgb="FF047857"/>
      <name val="Aptos Narrow"/>
    </font>
    <font>
      <b/>
      <sz val="14"/>
      <color rgb="FF059669"/>
      <name val="Aptos Narrow"/>
    </font>
    <font>
      <sz val="10"/>
      <name val="Aptos Narrow"/>
    </font>
    <font>
      <b/>
      <sz val="13"/>
      <color rgb="FF1E3A8A"/>
      <name val="Aptos Narrow"/>
    </font>
    <font>
      <b/>
      <sz val="11"/>
      <name val="Aptos Narrow"/>
    </font>
    <font>
      <b/>
      <sz val="12"/>
      <color rgb="FF047857"/>
      <name val="Aptos Narrow"/>
    </font>
    <font>
      <i/>
      <sz val="11"/>
      <name val="Aptos Narrow"/>
    </font>
    <font>
      <b/>
      <sz val="16"/>
      <color rgb="FFFFFFFF"/>
      <name val="Aptos Narrow"/>
    </font>
    <font>
      <b/>
      <sz val="13"/>
      <color rgb="FF166534"/>
      <name val="Aptos Narrow"/>
    </font>
    <font>
      <b/>
      <sz val="13"/>
      <color rgb="FF991B1B"/>
      <name val="Aptos Narrow"/>
    </font>
    <font>
      <b/>
      <sz val="12"/>
      <color rgb="FF166534"/>
      <name val="Aptos Narrow"/>
    </font>
    <font>
      <b/>
      <sz val="12"/>
      <name val="Aptos Narrow"/>
    </font>
    <font>
      <u/>
      <sz val="11"/>
      <color theme="10"/>
      <name val="Calibri"/>
      <scheme val="minor"/>
    </font>
    <font>
      <u/>
      <sz val="11"/>
      <color theme="10"/>
      <name val="Arial"/>
      <family val="2"/>
    </font>
    <font>
      <sz val="11"/>
      <color theme="1"/>
      <name val="Arial"/>
      <family val="2"/>
    </font>
  </fonts>
  <fills count="17">
    <fill>
      <patternFill patternType="none"/>
    </fill>
    <fill>
      <patternFill patternType="gray125"/>
    </fill>
    <fill>
      <patternFill patternType="solid">
        <fgColor rgb="FFFEF3C7"/>
      </patternFill>
    </fill>
    <fill>
      <patternFill patternType="solid">
        <fgColor rgb="FF3B82F6"/>
      </patternFill>
    </fill>
    <fill>
      <patternFill patternType="solid">
        <fgColor rgb="FFF0F9FF"/>
      </patternFill>
    </fill>
    <fill>
      <patternFill patternType="solid">
        <fgColor rgb="FFFFFFFF"/>
      </patternFill>
    </fill>
    <fill>
      <patternFill patternType="solid">
        <fgColor rgb="FFD1FAE5"/>
      </patternFill>
    </fill>
    <fill>
      <patternFill patternType="solid">
        <fgColor rgb="FFE5E7EB"/>
      </patternFill>
    </fill>
    <fill>
      <patternFill patternType="solid">
        <fgColor rgb="FFE0F2FE"/>
      </patternFill>
    </fill>
    <fill>
      <patternFill patternType="solid">
        <fgColor rgb="FFFEF2F2"/>
      </patternFill>
    </fill>
    <fill>
      <patternFill patternType="solid">
        <fgColor rgb="FF047857"/>
      </patternFill>
    </fill>
    <fill>
      <patternFill patternType="solid">
        <fgColor rgb="FF1E3A8A"/>
      </patternFill>
    </fill>
    <fill>
      <patternFill patternType="solid">
        <fgColor rgb="FFEFF6FF"/>
      </patternFill>
    </fill>
    <fill>
      <patternFill patternType="solid">
        <fgColor rgb="FFFFFFFF"/>
      </patternFill>
    </fill>
    <fill>
      <patternFill patternType="solid">
        <fgColor rgb="FF10B981"/>
      </patternFill>
    </fill>
    <fill>
      <patternFill patternType="solid">
        <fgColor rgb="FFFECACA"/>
      </patternFill>
    </fill>
    <fill>
      <patternFill patternType="solid">
        <fgColor rgb="FFBBF7D0"/>
      </patternFill>
    </fill>
  </fills>
  <borders count="13">
    <border>
      <left/>
      <right/>
      <top/>
      <bottom/>
      <diagonal/>
    </border>
    <border>
      <left/>
      <right/>
      <top/>
      <bottom/>
      <diagonal/>
    </border>
    <border>
      <left style="medium">
        <color rgb="FFD97706"/>
      </left>
      <right style="medium">
        <color rgb="FFD97706"/>
      </right>
      <top style="medium">
        <color rgb="FFD97706"/>
      </top>
      <bottom/>
      <diagonal/>
    </border>
    <border>
      <left style="medium">
        <color rgb="FFD97706"/>
      </left>
      <right style="medium">
        <color rgb="FFD97706"/>
      </right>
      <top/>
      <bottom/>
      <diagonal/>
    </border>
    <border>
      <left style="medium">
        <color rgb="FFD97706"/>
      </left>
      <right style="medium">
        <color rgb="FFD97706"/>
      </right>
      <top/>
      <bottom style="medium">
        <color rgb="FFD97706"/>
      </bottom>
      <diagonal/>
    </border>
    <border>
      <left style="thin">
        <color rgb="FF2563EB"/>
      </left>
      <right style="thin">
        <color rgb="FF2563EB"/>
      </right>
      <top style="thin">
        <color rgb="FF2563EB"/>
      </top>
      <bottom style="thin">
        <color rgb="FF2563EB"/>
      </bottom>
      <diagonal/>
    </border>
    <border>
      <left style="thin">
        <color rgb="FFD1D5DB"/>
      </left>
      <right style="thin">
        <color rgb="FFD1D5DB"/>
      </right>
      <top style="thin">
        <color rgb="FFD1D5DB"/>
      </top>
      <bottom style="thin">
        <color rgb="FFD1D5DB"/>
      </bottom>
      <diagonal/>
    </border>
    <border>
      <left style="thin">
        <color rgb="FF2563EB"/>
      </left>
      <right/>
      <top style="thin">
        <color rgb="FF2563EB"/>
      </top>
      <bottom style="thin">
        <color rgb="FF2563EB"/>
      </bottom>
      <diagonal/>
    </border>
    <border>
      <left/>
      <right style="thin">
        <color rgb="FF2563EB"/>
      </right>
      <top style="thin">
        <color rgb="FF2563EB"/>
      </top>
      <bottom style="thin">
        <color rgb="FF2563EB"/>
      </bottom>
      <diagonal/>
    </border>
    <border>
      <left style="thin">
        <color rgb="FFD1D5DB"/>
      </left>
      <right/>
      <top style="thin">
        <color rgb="FFD1D5DB"/>
      </top>
      <bottom style="thin">
        <color rgb="FFD1D5DB"/>
      </bottom>
      <diagonal/>
    </border>
    <border>
      <left/>
      <right style="thin">
        <color rgb="FFD1D5DB"/>
      </right>
      <top style="thin">
        <color rgb="FFD1D5DB"/>
      </top>
      <bottom style="thin">
        <color rgb="FFD1D5DB"/>
      </bottom>
      <diagonal/>
    </border>
    <border>
      <left style="thin">
        <color rgb="FF000000"/>
      </left>
      <right style="thin">
        <color rgb="FF000000"/>
      </right>
      <top style="thin">
        <color rgb="FF000000"/>
      </top>
      <bottom style="thin">
        <color rgb="FF000000"/>
      </bottom>
      <diagonal/>
    </border>
    <border>
      <left style="thick">
        <color rgb="FFDC2626"/>
      </left>
      <right style="thick">
        <color rgb="FFDC2626"/>
      </right>
      <top style="thick">
        <color rgb="FFDC2626"/>
      </top>
      <bottom style="thick">
        <color rgb="FFDC2626"/>
      </bottom>
      <diagonal/>
    </border>
  </borders>
  <cellStyleXfs count="2">
    <xf numFmtId="0" fontId="0" fillId="0" borderId="1">
      <alignment vertical="top"/>
    </xf>
    <xf numFmtId="0" fontId="42" fillId="0" borderId="1" applyNumberFormat="0" applyFill="0" applyBorder="0" applyAlignment="0" applyProtection="0">
      <alignment vertical="top"/>
    </xf>
  </cellStyleXfs>
  <cellXfs count="108">
    <xf numFmtId="0" fontId="0" fillId="0" borderId="1" xfId="0">
      <alignment vertical="top"/>
    </xf>
    <xf numFmtId="0" fontId="6" fillId="3" borderId="5"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6" xfId="0" applyFont="1" applyFill="1" applyBorder="1" applyAlignment="1">
      <alignment horizontal="left" vertical="center"/>
    </xf>
    <xf numFmtId="0" fontId="4" fillId="5" borderId="6" xfId="0" applyFont="1" applyFill="1" applyBorder="1" applyAlignment="1">
      <alignment horizontal="center" vertical="center"/>
    </xf>
    <xf numFmtId="0" fontId="4" fillId="5" borderId="6" xfId="0" applyFont="1" applyFill="1" applyBorder="1" applyAlignment="1">
      <alignment horizontal="left" vertical="center"/>
    </xf>
    <xf numFmtId="0" fontId="6" fillId="3" borderId="7" xfId="0" applyFont="1" applyFill="1" applyBorder="1" applyAlignment="1">
      <alignment horizontal="center" vertical="center"/>
    </xf>
    <xf numFmtId="0" fontId="4" fillId="6" borderId="9" xfId="0" applyFont="1" applyFill="1" applyBorder="1" applyAlignment="1">
      <alignment horizontal="center" vertical="center"/>
    </xf>
    <xf numFmtId="0" fontId="4" fillId="7" borderId="9" xfId="0" applyFont="1" applyFill="1" applyBorder="1" applyAlignment="1">
      <alignment horizontal="center" vertical="center"/>
    </xf>
    <xf numFmtId="0" fontId="4" fillId="2" borderId="9" xfId="0" applyFont="1" applyFill="1" applyBorder="1" applyAlignment="1">
      <alignment horizontal="center" vertical="center"/>
    </xf>
    <xf numFmtId="0" fontId="4" fillId="5" borderId="9" xfId="0" applyFont="1" applyFill="1" applyBorder="1" applyAlignment="1">
      <alignment horizontal="center" vertical="center"/>
    </xf>
    <xf numFmtId="0" fontId="4" fillId="4" borderId="9" xfId="0" applyFont="1" applyFill="1" applyBorder="1" applyAlignment="1">
      <alignment horizontal="left" vertical="center"/>
    </xf>
    <xf numFmtId="0" fontId="4" fillId="5" borderId="9" xfId="0" applyFont="1" applyFill="1" applyBorder="1" applyAlignment="1">
      <alignment horizontal="left" vertical="center"/>
    </xf>
    <xf numFmtId="0" fontId="4" fillId="0" borderId="0" xfId="0" applyFont="1" applyBorder="1" applyAlignment="1">
      <alignment horizontal="right" vertical="center"/>
    </xf>
    <xf numFmtId="0" fontId="10" fillId="0" borderId="0" xfId="0" applyFont="1" applyBorder="1">
      <alignment vertical="top"/>
    </xf>
    <xf numFmtId="0" fontId="12" fillId="0" borderId="0" xfId="0" applyFont="1" applyBorder="1">
      <alignment vertical="top"/>
    </xf>
    <xf numFmtId="0" fontId="13" fillId="3" borderId="11" xfId="0" applyFont="1" applyFill="1" applyBorder="1" applyAlignment="1">
      <alignment horizontal="center" vertical="center"/>
    </xf>
    <xf numFmtId="0" fontId="14" fillId="0" borderId="11" xfId="0" applyFont="1" applyBorder="1">
      <alignment vertical="top"/>
    </xf>
    <xf numFmtId="3" fontId="14" fillId="0" borderId="11" xfId="0" applyNumberFormat="1" applyFont="1" applyBorder="1">
      <alignment vertical="top"/>
    </xf>
    <xf numFmtId="10" fontId="14" fillId="0" borderId="11" xfId="0" applyNumberFormat="1" applyFont="1" applyBorder="1">
      <alignment vertical="top"/>
    </xf>
    <xf numFmtId="0" fontId="15" fillId="2" borderId="11" xfId="0" applyFont="1" applyFill="1" applyBorder="1">
      <alignment vertical="top"/>
    </xf>
    <xf numFmtId="0" fontId="16" fillId="0" borderId="0" xfId="0" applyFont="1" applyBorder="1">
      <alignment vertical="top"/>
    </xf>
    <xf numFmtId="0" fontId="11" fillId="0" borderId="0" xfId="0" applyFont="1" applyBorder="1">
      <alignment vertical="top"/>
    </xf>
    <xf numFmtId="0" fontId="19" fillId="3" borderId="11" xfId="0" applyFont="1" applyFill="1" applyBorder="1" applyAlignment="1">
      <alignment horizontal="center" vertical="center"/>
    </xf>
    <xf numFmtId="0" fontId="14" fillId="0" borderId="11" xfId="0" applyFont="1" applyBorder="1" applyAlignment="1">
      <alignment horizontal="left" vertical="top"/>
    </xf>
    <xf numFmtId="3" fontId="14" fillId="6" borderId="11" xfId="0" applyNumberFormat="1" applyFont="1" applyFill="1" applyBorder="1" applyAlignment="1">
      <alignment horizontal="right" vertical="top"/>
    </xf>
    <xf numFmtId="10" fontId="14" fillId="6" borderId="11" xfId="0" applyNumberFormat="1" applyFont="1" applyFill="1" applyBorder="1" applyAlignment="1">
      <alignment horizontal="right" vertical="top"/>
    </xf>
    <xf numFmtId="0" fontId="14" fillId="7" borderId="11" xfId="0" applyFont="1" applyFill="1" applyBorder="1" applyAlignment="1">
      <alignment horizontal="right" vertical="top"/>
    </xf>
    <xf numFmtId="0" fontId="20" fillId="0" borderId="0" xfId="0" applyFont="1" applyBorder="1">
      <alignment vertical="top"/>
    </xf>
    <xf numFmtId="3" fontId="14" fillId="2" borderId="11" xfId="0" applyNumberFormat="1" applyFont="1" applyFill="1" applyBorder="1" applyAlignment="1">
      <alignment horizontal="right" vertical="top"/>
    </xf>
    <xf numFmtId="0" fontId="24" fillId="3" borderId="0" xfId="0" applyFont="1" applyFill="1" applyBorder="1" applyAlignment="1">
      <alignment horizontal="center" vertical="center"/>
    </xf>
    <xf numFmtId="3" fontId="14" fillId="12" borderId="6" xfId="0" applyNumberFormat="1" applyFont="1" applyFill="1" applyBorder="1" applyAlignment="1">
      <alignment horizontal="center" vertical="top"/>
    </xf>
    <xf numFmtId="3" fontId="14" fillId="12" borderId="6" xfId="0" applyNumberFormat="1" applyFont="1" applyFill="1" applyBorder="1" applyAlignment="1">
      <alignment horizontal="right" vertical="top"/>
    </xf>
    <xf numFmtId="3" fontId="14" fillId="13" borderId="6" xfId="0" applyNumberFormat="1" applyFont="1" applyFill="1" applyBorder="1" applyAlignment="1">
      <alignment horizontal="center" vertical="top"/>
    </xf>
    <xf numFmtId="3" fontId="14" fillId="13" borderId="6" xfId="0" applyNumberFormat="1" applyFont="1" applyFill="1" applyBorder="1" applyAlignment="1">
      <alignment horizontal="right" vertical="top"/>
    </xf>
    <xf numFmtId="3" fontId="14" fillId="0" borderId="0" xfId="0" applyNumberFormat="1" applyFont="1" applyBorder="1">
      <alignment vertical="top"/>
    </xf>
    <xf numFmtId="0" fontId="25" fillId="0" borderId="0" xfId="0" applyFont="1" applyBorder="1">
      <alignment vertical="top"/>
    </xf>
    <xf numFmtId="0" fontId="14" fillId="2" borderId="0" xfId="0" applyFont="1" applyFill="1" applyBorder="1">
      <alignment vertical="top"/>
    </xf>
    <xf numFmtId="3" fontId="14" fillId="2" borderId="0" xfId="0" applyNumberFormat="1" applyFont="1" applyFill="1" applyBorder="1">
      <alignment vertical="top"/>
    </xf>
    <xf numFmtId="0" fontId="14" fillId="6" borderId="0" xfId="0" applyFont="1" applyFill="1" applyBorder="1">
      <alignment vertical="top"/>
    </xf>
    <xf numFmtId="3" fontId="14" fillId="6" borderId="0" xfId="0" applyNumberFormat="1" applyFont="1" applyFill="1" applyBorder="1">
      <alignment vertical="top"/>
    </xf>
    <xf numFmtId="0" fontId="24" fillId="14" borderId="0" xfId="0" applyFont="1" applyFill="1" applyBorder="1">
      <alignment vertical="top"/>
    </xf>
    <xf numFmtId="0" fontId="27" fillId="3" borderId="6" xfId="0" applyFont="1" applyFill="1" applyBorder="1" applyAlignment="1">
      <alignment horizontal="center" vertical="center"/>
    </xf>
    <xf numFmtId="0" fontId="14" fillId="0" borderId="6" xfId="0" applyFont="1" applyBorder="1">
      <alignment vertical="top"/>
    </xf>
    <xf numFmtId="3" fontId="14" fillId="0" borderId="6" xfId="0" applyNumberFormat="1" applyFont="1" applyBorder="1" applyAlignment="1">
      <alignment horizontal="right" vertical="top"/>
    </xf>
    <xf numFmtId="10" fontId="14" fillId="0" borderId="6" xfId="0" applyNumberFormat="1" applyFont="1" applyBorder="1" applyAlignment="1">
      <alignment horizontal="right" vertical="top"/>
    </xf>
    <xf numFmtId="0" fontId="14" fillId="0" borderId="6" xfId="0" applyFont="1" applyBorder="1" applyAlignment="1">
      <alignment horizontal="right" vertical="top"/>
    </xf>
    <xf numFmtId="3" fontId="14" fillId="2" borderId="6" xfId="0" applyNumberFormat="1" applyFont="1" applyFill="1" applyBorder="1" applyAlignment="1">
      <alignment horizontal="right" vertical="top"/>
    </xf>
    <xf numFmtId="3" fontId="15" fillId="6" borderId="6" xfId="0" applyNumberFormat="1" applyFont="1" applyFill="1" applyBorder="1" applyAlignment="1">
      <alignment horizontal="right" vertical="top"/>
    </xf>
    <xf numFmtId="3" fontId="14" fillId="6" borderId="6" xfId="0" applyNumberFormat="1" applyFont="1" applyFill="1" applyBorder="1" applyAlignment="1">
      <alignment horizontal="right" vertical="top"/>
    </xf>
    <xf numFmtId="0" fontId="14" fillId="15" borderId="0" xfId="0" applyFont="1" applyFill="1" applyBorder="1">
      <alignment vertical="top"/>
    </xf>
    <xf numFmtId="10" fontId="14" fillId="0" borderId="0" xfId="0" applyNumberFormat="1" applyFont="1" applyBorder="1">
      <alignment vertical="top"/>
    </xf>
    <xf numFmtId="0" fontId="14" fillId="16" borderId="0" xfId="0" applyFont="1" applyFill="1" applyBorder="1">
      <alignment vertical="top"/>
    </xf>
    <xf numFmtId="0" fontId="24" fillId="3" borderId="6" xfId="0" applyFont="1" applyFill="1" applyBorder="1" applyAlignment="1">
      <alignment horizontal="center" vertical="center"/>
    </xf>
    <xf numFmtId="0" fontId="24" fillId="3" borderId="6" xfId="0" applyFont="1" applyFill="1" applyBorder="1" applyAlignment="1">
      <alignment horizontal="right" vertical="center"/>
    </xf>
    <xf numFmtId="0" fontId="34" fillId="0" borderId="6" xfId="0" applyFont="1" applyBorder="1">
      <alignment vertical="top"/>
    </xf>
    <xf numFmtId="3" fontId="34" fillId="6" borderId="6" xfId="0" applyNumberFormat="1" applyFont="1" applyFill="1" applyBorder="1" applyAlignment="1">
      <alignment horizontal="right" vertical="top"/>
    </xf>
    <xf numFmtId="3" fontId="14" fillId="6" borderId="0" xfId="0" applyNumberFormat="1" applyFont="1" applyFill="1" applyBorder="1" applyAlignment="1">
      <alignment horizontal="right" vertical="top"/>
    </xf>
    <xf numFmtId="0" fontId="14" fillId="8" borderId="0" xfId="0" applyFont="1" applyFill="1" applyBorder="1" applyAlignment="1">
      <alignment horizontal="right" vertical="top"/>
    </xf>
    <xf numFmtId="3" fontId="14" fillId="8" borderId="0" xfId="0" applyNumberFormat="1" applyFont="1" applyFill="1" applyBorder="1" applyAlignment="1">
      <alignment horizontal="right" vertical="top"/>
    </xf>
    <xf numFmtId="0" fontId="1" fillId="0" borderId="0" xfId="0" applyFont="1" applyBorder="1" applyAlignment="1">
      <alignment horizontal="center" vertical="center"/>
    </xf>
    <xf numFmtId="0" fontId="0" fillId="0" borderId="1" xfId="0">
      <alignment vertical="top"/>
    </xf>
    <xf numFmtId="0" fontId="2" fillId="0" borderId="0" xfId="0" applyFont="1" applyBorder="1" applyAlignment="1">
      <alignment horizontal="center" vertical="center"/>
    </xf>
    <xf numFmtId="0" fontId="3" fillId="2" borderId="2" xfId="0" applyFont="1" applyFill="1" applyBorder="1" applyAlignment="1">
      <alignment horizontal="center" vertical="center"/>
    </xf>
    <xf numFmtId="0" fontId="4" fillId="2" borderId="3" xfId="0" applyFont="1" applyFill="1" applyBorder="1" applyAlignment="1">
      <alignment vertical="center"/>
    </xf>
    <xf numFmtId="0" fontId="4" fillId="2" borderId="4" xfId="0" applyFont="1" applyFill="1" applyBorder="1" applyAlignment="1">
      <alignment vertical="center"/>
    </xf>
    <xf numFmtId="0" fontId="5" fillId="0" borderId="0" xfId="0" applyFont="1" applyBorder="1" applyAlignment="1">
      <alignment horizontal="left" vertical="center"/>
    </xf>
    <xf numFmtId="0" fontId="6" fillId="3" borderId="8" xfId="0" applyFont="1" applyFill="1" applyBorder="1" applyAlignment="1">
      <alignment horizontal="center" vertical="center"/>
    </xf>
    <xf numFmtId="0" fontId="4" fillId="0" borderId="10" xfId="0" applyFont="1" applyBorder="1" applyAlignment="1">
      <alignment horizontal="left" vertical="center"/>
    </xf>
    <xf numFmtId="0" fontId="3" fillId="0" borderId="0" xfId="0" applyFont="1" applyBorder="1" applyAlignment="1">
      <alignment horizontal="left" vertical="center"/>
    </xf>
    <xf numFmtId="0" fontId="4" fillId="0" borderId="0" xfId="0" applyFont="1" applyBorder="1" applyAlignment="1">
      <alignmen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7" fillId="0" borderId="0" xfId="0" applyFont="1" applyBorder="1" applyAlignment="1">
      <alignment horizontal="center" vertical="center"/>
    </xf>
    <xf numFmtId="0" fontId="8" fillId="0" borderId="0" xfId="0" applyFont="1" applyBorder="1" applyAlignment="1">
      <alignment horizontal="left" vertical="center"/>
    </xf>
    <xf numFmtId="0" fontId="9" fillId="6" borderId="0" xfId="0" applyFont="1" applyFill="1" applyBorder="1" applyAlignment="1">
      <alignment horizontal="center" vertical="center"/>
    </xf>
    <xf numFmtId="0" fontId="11" fillId="8" borderId="0" xfId="0" applyFont="1" applyFill="1" applyBorder="1" applyAlignment="1">
      <alignment horizontal="left" vertical="center"/>
    </xf>
    <xf numFmtId="0" fontId="17" fillId="9" borderId="12" xfId="0" applyFont="1" applyFill="1" applyBorder="1" applyAlignment="1">
      <alignment horizontal="center" vertical="center"/>
    </xf>
    <xf numFmtId="0" fontId="18" fillId="10" borderId="0" xfId="0" applyFont="1" applyFill="1" applyBorder="1" applyAlignment="1">
      <alignment horizontal="center" vertical="center"/>
    </xf>
    <xf numFmtId="0" fontId="21" fillId="0" borderId="0" xfId="0" applyFont="1" applyBorder="1">
      <alignment vertical="top"/>
    </xf>
    <xf numFmtId="0" fontId="22" fillId="11" borderId="0" xfId="0" applyFont="1" applyFill="1" applyBorder="1" applyAlignment="1">
      <alignment horizontal="center" vertical="center"/>
    </xf>
    <xf numFmtId="0" fontId="23" fillId="0" borderId="0" xfId="0" applyFont="1" applyBorder="1" applyAlignment="1">
      <alignment horizontal="center" vertical="top"/>
    </xf>
    <xf numFmtId="0" fontId="26" fillId="0" borderId="0" xfId="0" applyFont="1" applyBorder="1" applyAlignment="1">
      <alignment horizontal="center" vertical="center"/>
    </xf>
    <xf numFmtId="0" fontId="28" fillId="0" borderId="6" xfId="0" applyFont="1" applyBorder="1">
      <alignment vertical="top"/>
    </xf>
    <xf numFmtId="0" fontId="14" fillId="0" borderId="6" xfId="0" applyFont="1" applyBorder="1" applyAlignment="1">
      <alignment horizontal="right" vertical="top"/>
    </xf>
    <xf numFmtId="0" fontId="29" fillId="0" borderId="0" xfId="0" applyFont="1" applyBorder="1">
      <alignment vertical="top"/>
    </xf>
    <xf numFmtId="0" fontId="30" fillId="0" borderId="0" xfId="0" applyFont="1" applyBorder="1">
      <alignment vertical="top"/>
    </xf>
    <xf numFmtId="0" fontId="11" fillId="0" borderId="0" xfId="0" applyFont="1" applyBorder="1">
      <alignment vertical="top"/>
    </xf>
    <xf numFmtId="0" fontId="18" fillId="11" borderId="0" xfId="0" applyFont="1" applyFill="1" applyBorder="1" applyAlignment="1">
      <alignment horizontal="center" vertical="center"/>
    </xf>
    <xf numFmtId="0" fontId="31" fillId="0" borderId="0" xfId="0" applyFont="1" applyBorder="1" applyAlignment="1">
      <alignment horizontal="left" vertical="center"/>
    </xf>
    <xf numFmtId="0" fontId="32" fillId="0" borderId="0" xfId="0" applyFont="1" applyBorder="1" applyAlignment="1">
      <alignment horizontal="left" vertical="top"/>
    </xf>
    <xf numFmtId="0" fontId="12" fillId="0" borderId="0" xfId="0" applyFont="1" applyBorder="1" applyAlignment="1">
      <alignment horizontal="left" vertical="center"/>
    </xf>
    <xf numFmtId="0" fontId="22" fillId="10" borderId="0" xfId="0" applyFont="1" applyFill="1" applyBorder="1" applyAlignment="1">
      <alignment horizontal="center" vertical="center"/>
    </xf>
    <xf numFmtId="0" fontId="33" fillId="0" borderId="0" xfId="0" applyFont="1" applyBorder="1">
      <alignment vertical="top"/>
    </xf>
    <xf numFmtId="0" fontId="35" fillId="0" borderId="0" xfId="0" applyFont="1" applyBorder="1">
      <alignment vertical="top"/>
    </xf>
    <xf numFmtId="0" fontId="32" fillId="0" borderId="0" xfId="0" applyFont="1" applyBorder="1">
      <alignment vertical="top"/>
    </xf>
    <xf numFmtId="3" fontId="14" fillId="2" borderId="0" xfId="0" applyNumberFormat="1" applyFont="1" applyFill="1" applyBorder="1" applyAlignment="1">
      <alignment horizontal="right" vertical="top"/>
    </xf>
    <xf numFmtId="10" fontId="14" fillId="6" borderId="0" xfId="0" applyNumberFormat="1" applyFont="1" applyFill="1" applyBorder="1" applyAlignment="1">
      <alignment horizontal="right" vertical="top"/>
    </xf>
    <xf numFmtId="3" fontId="14" fillId="15" borderId="0" xfId="0" applyNumberFormat="1" applyFont="1" applyFill="1" applyBorder="1" applyAlignment="1">
      <alignment horizontal="right" vertical="top"/>
    </xf>
    <xf numFmtId="0" fontId="36" fillId="2" borderId="0" xfId="0" applyFont="1" applyFill="1" applyBorder="1" applyAlignment="1">
      <alignment horizontal="center" vertical="top"/>
    </xf>
    <xf numFmtId="0" fontId="37" fillId="11" borderId="0" xfId="0" applyFont="1" applyFill="1" applyBorder="1" applyAlignment="1">
      <alignment horizontal="center" vertical="center"/>
    </xf>
    <xf numFmtId="0" fontId="38" fillId="0" borderId="0" xfId="0" applyFont="1" applyBorder="1">
      <alignment vertical="top"/>
    </xf>
    <xf numFmtId="0" fontId="39" fillId="0" borderId="0" xfId="0" applyFont="1" applyBorder="1">
      <alignment vertical="top"/>
    </xf>
    <xf numFmtId="0" fontId="34" fillId="0" borderId="0" xfId="0" applyFont="1" applyBorder="1">
      <alignment vertical="top"/>
    </xf>
    <xf numFmtId="0" fontId="40" fillId="0" borderId="0" xfId="0" applyFont="1" applyBorder="1">
      <alignment vertical="top"/>
    </xf>
    <xf numFmtId="0" fontId="41" fillId="6" borderId="0" xfId="0" applyFont="1" applyFill="1" applyBorder="1" applyAlignment="1">
      <alignment horizontal="center" vertical="top"/>
    </xf>
    <xf numFmtId="0" fontId="43" fillId="0" borderId="0" xfId="1" applyFont="1" applyBorder="1" applyAlignment="1">
      <alignment horizontal="left" vertical="center"/>
    </xf>
    <xf numFmtId="0" fontId="44" fillId="0" borderId="1" xfId="0" applyFont="1">
      <alignmen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solidFill>
                  <a:srgbClr val="333333"/>
                </a:solidFill>
                <a:latin typeface="Arial"/>
              </a:defRPr>
            </a:pPr>
            <a:r>
              <a:rPr sz="1050" b="0">
                <a:solidFill>
                  <a:srgbClr val="333333"/>
                </a:solidFill>
                <a:latin typeface="Arial"/>
              </a:rPr>
              <a:t>TĂNG TRƯỞNG TÀI SẢN</a:t>
            </a:r>
            <a:endParaRPr/>
          </a:p>
        </c:rich>
      </c:tx>
      <c:overlay val="0"/>
      <c:spPr>
        <a:noFill/>
        <a:ln>
          <a:noFill/>
        </a:ln>
      </c:spPr>
    </c:title>
    <c:autoTitleDeleted val="0"/>
    <c:plotArea>
      <c:layout/>
      <c:lineChart>
        <c:grouping val="standard"/>
        <c:varyColors val="0"/>
        <c:ser>
          <c:idx val="0"/>
          <c:order val="0"/>
          <c:tx>
            <c:strRef>
              <c:f>'04_Trực quan hóa'!$A$3</c:f>
              <c:strCache>
                <c:ptCount val="1"/>
                <c:pt idx="0">
                  <c:v>📈 BIỂU ĐỒ 1: TĂNG TRƯỞNG TÀI SẢN THEO THỜI GIAN</c:v>
                </c:pt>
              </c:strCache>
            </c:strRef>
          </c:tx>
          <c:spPr>
            <a:ln w="19050"/>
          </c:spPr>
          <c:marker>
            <c:symbol val="none"/>
          </c:marker>
          <c:val>
            <c:numRef>
              <c:f>'04_Trực quan hóa'!$A$4:$A$23</c:f>
              <c:numCache>
                <c:formatCode>General</c:formatCode>
                <c:ptCount val="20"/>
                <c:pt idx="0">
                  <c:v>0</c:v>
                </c:pt>
                <c:pt idx="1">
                  <c:v>0</c:v>
                </c:pt>
                <c:pt idx="2">
                  <c:v>0</c:v>
                </c:pt>
                <c:pt idx="3">
                  <c:v>0</c:v>
                </c:pt>
                <c:pt idx="4">
                  <c:v>0</c:v>
                </c:pt>
              </c:numCache>
            </c:numRef>
          </c:val>
          <c:smooth val="0"/>
          <c:extLst>
            <c:ext xmlns:c16="http://schemas.microsoft.com/office/drawing/2014/chart" uri="{C3380CC4-5D6E-409C-BE32-E72D297353CC}">
              <c16:uniqueId val="{00000000-1365-4AA8-8807-1400EBBB92DB}"/>
            </c:ext>
          </c:extLst>
        </c:ser>
        <c:ser>
          <c:idx val="1"/>
          <c:order val="1"/>
          <c:tx>
            <c:strRef>
              <c:f>'02_Bảng lãi kép'!$E$3</c:f>
              <c:strCache>
                <c:ptCount val="1"/>
                <c:pt idx="0">
                  <c:v>Tổng cuối năm (VNĐ)</c:v>
                </c:pt>
              </c:strCache>
            </c:strRef>
          </c:tx>
          <c:spPr>
            <a:ln w="19050"/>
          </c:spPr>
          <c:marker>
            <c:symbol val="none"/>
          </c:marker>
          <c:val>
            <c:numRef>
              <c:f>'02_Bảng lãi kép'!$E$4:$E$23</c:f>
              <c:numCache>
                <c:formatCode>#,##0</c:formatCode>
                <c:ptCount val="20"/>
                <c:pt idx="0">
                  <c:v>121000000</c:v>
                </c:pt>
                <c:pt idx="1">
                  <c:v>199100000</c:v>
                </c:pt>
                <c:pt idx="2">
                  <c:v>285010000</c:v>
                </c:pt>
                <c:pt idx="3">
                  <c:v>379511000</c:v>
                </c:pt>
                <c:pt idx="4">
                  <c:v>483462100</c:v>
                </c:pt>
                <c:pt idx="5">
                  <c:v>597808310</c:v>
                </c:pt>
                <c:pt idx="6">
                  <c:v>723589141</c:v>
                </c:pt>
                <c:pt idx="7">
                  <c:v>861948055.10000002</c:v>
                </c:pt>
                <c:pt idx="8">
                  <c:v>1014142860.61</c:v>
                </c:pt>
                <c:pt idx="9">
                  <c:v>1181557146.6710002</c:v>
                </c:pt>
                <c:pt idx="10">
                  <c:v>1365712861.3381002</c:v>
                </c:pt>
                <c:pt idx="11">
                  <c:v>1568284147.4719102</c:v>
                </c:pt>
                <c:pt idx="12">
                  <c:v>1791112562.2191012</c:v>
                </c:pt>
                <c:pt idx="13">
                  <c:v>2036223818.4410114</c:v>
                </c:pt>
                <c:pt idx="14">
                  <c:v>2305846200.2851124</c:v>
                </c:pt>
                <c:pt idx="15">
                  <c:v>2602430820.3136234</c:v>
                </c:pt>
                <c:pt idx="16">
                  <c:v>2928673902.344986</c:v>
                </c:pt>
                <c:pt idx="17">
                  <c:v>3287541292.5794845</c:v>
                </c:pt>
                <c:pt idx="18">
                  <c:v>3682295421.8374329</c:v>
                </c:pt>
                <c:pt idx="19">
                  <c:v>4116524964.0211763</c:v>
                </c:pt>
              </c:numCache>
            </c:numRef>
          </c:val>
          <c:smooth val="0"/>
          <c:extLst>
            <c:ext xmlns:c16="http://schemas.microsoft.com/office/drawing/2014/chart" uri="{C3380CC4-5D6E-409C-BE32-E72D297353CC}">
              <c16:uniqueId val="{00000001-1365-4AA8-8807-1400EBBB92DB}"/>
            </c:ext>
          </c:extLst>
        </c:ser>
        <c:dLbls>
          <c:showLegendKey val="0"/>
          <c:showVal val="0"/>
          <c:showCatName val="0"/>
          <c:showSerName val="0"/>
          <c:showPercent val="0"/>
          <c:showBubbleSize val="0"/>
        </c:dLbls>
        <c:smooth val="0"/>
        <c:axId val="22224102"/>
        <c:axId val="15191903"/>
      </c:lineChart>
      <c:catAx>
        <c:axId val="22224102"/>
        <c:scaling>
          <c:orientation val="minMax"/>
        </c:scaling>
        <c:delete val="0"/>
        <c:axPos val="b"/>
        <c:numFmt formatCode="General" sourceLinked="1"/>
        <c:majorTickMark val="none"/>
        <c:minorTickMark val="none"/>
        <c:tickLblPos val="nextTo"/>
        <c:spPr>
          <a:ln w="9525">
            <a:solidFill>
              <a:schemeClr val="tx1">
                <a:lumMod val="15000"/>
                <a:lumOff val="85000"/>
              </a:schemeClr>
            </a:solidFill>
          </a:ln>
        </c:spPr>
        <c:txPr>
          <a:bodyPr/>
          <a:lstStyle/>
          <a:p>
            <a:pPr>
              <a:defRPr sz="900" b="0">
                <a:solidFill>
                  <a:schemeClr val="tx1">
                    <a:lumMod val="65000"/>
                    <a:lumOff val="35000"/>
                  </a:schemeClr>
                </a:solidFill>
                <a:latin typeface="+mn-lt"/>
              </a:defRPr>
            </a:pPr>
            <a:endParaRPr lang="en-US"/>
          </a:p>
        </c:txPr>
        <c:crossAx val="15191903"/>
        <c:crosses val="autoZero"/>
        <c:auto val="1"/>
        <c:lblAlgn val="ctr"/>
        <c:lblOffset val="0"/>
        <c:tickMarkSkip val="1"/>
        <c:noMultiLvlLbl val="1"/>
      </c:catAx>
      <c:valAx>
        <c:axId val="15191903"/>
        <c:scaling>
          <c:orientation val="minMax"/>
        </c:scaling>
        <c:delete val="0"/>
        <c:axPos val="l"/>
        <c:majorGridlines>
          <c:spPr>
            <a:ln w="9525">
              <a:solidFill>
                <a:srgbClr val="D9D9D9"/>
              </a:solidFill>
            </a:ln>
          </c:spPr>
        </c:majorGridlines>
        <c:numFmt formatCode="General" sourceLinked="1"/>
        <c:majorTickMark val="none"/>
        <c:minorTickMark val="none"/>
        <c:tickLblPos val="nextTo"/>
        <c:spPr>
          <a:ln w="9525">
            <a:solidFill>
              <a:schemeClr val="tx1">
                <a:lumMod val="15000"/>
                <a:lumOff val="85000"/>
              </a:schemeClr>
            </a:solidFill>
          </a:ln>
        </c:spPr>
        <c:txPr>
          <a:bodyPr/>
          <a:lstStyle/>
          <a:p>
            <a:pPr>
              <a:defRPr sz="900" b="0">
                <a:solidFill>
                  <a:schemeClr val="tx1">
                    <a:lumMod val="65000"/>
                    <a:lumOff val="35000"/>
                  </a:schemeClr>
                </a:solidFill>
                <a:latin typeface="+mn-lt"/>
              </a:defRPr>
            </a:pPr>
            <a:endParaRPr lang="en-US"/>
          </a:p>
        </c:txPr>
        <c:crossAx val="22224102"/>
        <c:crosses val="autoZero"/>
        <c:crossBetween val="between"/>
      </c:valAx>
      <c:spPr>
        <a:noFill/>
        <a:ln>
          <a:noFill/>
        </a:ln>
      </c:spPr>
    </c:plotArea>
    <c:legend>
      <c:legendPos val="r"/>
      <c:overlay val="0"/>
      <c:spPr>
        <a:noFill/>
        <a:ln>
          <a:noFill/>
        </a:ln>
      </c:spPr>
      <c:txPr>
        <a:bodyPr/>
        <a:lstStyle/>
        <a:p>
          <a:pPr>
            <a:defRPr sz="750" b="0">
              <a:solidFill>
                <a:schemeClr val="tx1">
                  <a:lumMod val="65000"/>
                  <a:lumOff val="35000"/>
                </a:schemeClr>
              </a:solidFill>
              <a:latin typeface="Arial"/>
            </a:defRPr>
          </a:pPr>
          <a:endParaRPr lang="en-US"/>
        </a:p>
      </c:txPr>
    </c:legend>
    <c:plotVisOnly val="1"/>
    <c:dispBlanksAs val="gap"/>
    <c:showDLblsOverMax val="0"/>
    <c:extLst/>
  </c:chart>
  <c:spPr>
    <a:solidFill>
      <a:schemeClr val="bg1"/>
    </a:solidFill>
    <a:ln w="9525">
      <a:solidFill>
        <a:schemeClr val="tx1">
          <a:lumMod val="15000"/>
          <a:lumOff val="85000"/>
        </a:schemeClr>
      </a:solidFill>
    </a:ln>
  </c:spPr>
  <c:txPr>
    <a:bodyPr/>
    <a:lstStyle/>
    <a:p>
      <a:pPr>
        <a:defRPr b="0">
          <a:solidFill>
            <a:schemeClr val="tx1">
              <a:lumMod val="65000"/>
              <a:lumOff val="35000"/>
            </a:schemeClr>
          </a:solidFill>
          <a:latin typeface="+mn-lt"/>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solidFill>
                  <a:srgbClr val="333333"/>
                </a:solidFill>
                <a:latin typeface="Arial"/>
              </a:defRPr>
            </a:pPr>
            <a:r>
              <a:rPr sz="1050" b="0">
                <a:solidFill>
                  <a:srgbClr val="333333"/>
                </a:solidFill>
                <a:latin typeface="Arial"/>
              </a:rPr>
              <a:t>VỐN VS LÃI</a:t>
            </a:r>
            <a:endParaRPr/>
          </a:p>
        </c:rich>
      </c:tx>
      <c:overlay val="0"/>
      <c:spPr>
        <a:noFill/>
        <a:ln>
          <a:noFill/>
        </a:ln>
      </c:spPr>
    </c:title>
    <c:autoTitleDeleted val="0"/>
    <c:plotArea>
      <c:layout/>
      <c:areaChart>
        <c:grouping val="stacked"/>
        <c:varyColors val="0"/>
        <c:ser>
          <c:idx val="0"/>
          <c:order val="0"/>
          <c:tx>
            <c:strRef>
              <c:f>'04_Trực quan hóa'!$A$3</c:f>
              <c:strCache>
                <c:ptCount val="1"/>
                <c:pt idx="0">
                  <c:v>📈 BIỂU ĐỒ 1: TĂNG TRƯỞNG TÀI SẢN THEO THỜI GIAN</c:v>
                </c:pt>
              </c:strCache>
            </c:strRef>
          </c:tx>
          <c:spPr>
            <a:solidFill>
              <a:schemeClr val="accent1"/>
            </a:solidFill>
          </c:spPr>
          <c:val>
            <c:numRef>
              <c:f>'04_Trực quan hóa'!$A$4:$A$23</c:f>
              <c:numCache>
                <c:formatCode>General</c:formatCode>
                <c:ptCount val="20"/>
                <c:pt idx="0">
                  <c:v>0</c:v>
                </c:pt>
                <c:pt idx="1">
                  <c:v>0</c:v>
                </c:pt>
                <c:pt idx="2">
                  <c:v>0</c:v>
                </c:pt>
                <c:pt idx="3">
                  <c:v>0</c:v>
                </c:pt>
                <c:pt idx="4">
                  <c:v>0</c:v>
                </c:pt>
              </c:numCache>
            </c:numRef>
          </c:val>
          <c:extLst>
            <c:ext xmlns:c16="http://schemas.microsoft.com/office/drawing/2014/chart" uri="{C3380CC4-5D6E-409C-BE32-E72D297353CC}">
              <c16:uniqueId val="{00000000-DD4A-46AC-B8DA-4FF59C1670CF}"/>
            </c:ext>
          </c:extLst>
        </c:ser>
        <c:ser>
          <c:idx val="1"/>
          <c:order val="1"/>
          <c:tx>
            <c:strRef>
              <c:f>'02_Bảng lãi kép'!$H$3</c:f>
              <c:strCache>
                <c:ptCount val="1"/>
                <c:pt idx="0">
                  <c:v>Tổng vốn góp</c:v>
                </c:pt>
              </c:strCache>
            </c:strRef>
          </c:tx>
          <c:spPr>
            <a:solidFill>
              <a:schemeClr val="accent2"/>
            </a:solidFill>
          </c:spPr>
          <c:val>
            <c:numRef>
              <c:f>'02_Bảng lãi kép'!$H$4:$H$23</c:f>
              <c:numCache>
                <c:formatCode>General</c:formatCode>
                <c:ptCount val="20"/>
                <c:pt idx="0">
                  <c:v>110000000</c:v>
                </c:pt>
                <c:pt idx="1">
                  <c:v>170000000</c:v>
                </c:pt>
                <c:pt idx="2">
                  <c:v>230000000</c:v>
                </c:pt>
                <c:pt idx="3">
                  <c:v>290000000</c:v>
                </c:pt>
                <c:pt idx="4">
                  <c:v>350000000</c:v>
                </c:pt>
                <c:pt idx="5">
                  <c:v>410000000</c:v>
                </c:pt>
                <c:pt idx="6">
                  <c:v>470000000</c:v>
                </c:pt>
                <c:pt idx="7">
                  <c:v>530000000</c:v>
                </c:pt>
                <c:pt idx="8">
                  <c:v>590000000</c:v>
                </c:pt>
                <c:pt idx="9">
                  <c:v>650000000</c:v>
                </c:pt>
                <c:pt idx="10">
                  <c:v>710000000</c:v>
                </c:pt>
                <c:pt idx="11">
                  <c:v>770000000</c:v>
                </c:pt>
                <c:pt idx="12">
                  <c:v>830000000</c:v>
                </c:pt>
                <c:pt idx="13">
                  <c:v>890000000</c:v>
                </c:pt>
                <c:pt idx="14">
                  <c:v>950000000</c:v>
                </c:pt>
                <c:pt idx="15">
                  <c:v>1010000000</c:v>
                </c:pt>
                <c:pt idx="16">
                  <c:v>1070000000</c:v>
                </c:pt>
                <c:pt idx="17">
                  <c:v>1130000000</c:v>
                </c:pt>
                <c:pt idx="18">
                  <c:v>1190000000</c:v>
                </c:pt>
                <c:pt idx="19">
                  <c:v>1250000000</c:v>
                </c:pt>
              </c:numCache>
            </c:numRef>
          </c:val>
          <c:extLst>
            <c:ext xmlns:c16="http://schemas.microsoft.com/office/drawing/2014/chart" uri="{C3380CC4-5D6E-409C-BE32-E72D297353CC}">
              <c16:uniqueId val="{00000001-DD4A-46AC-B8DA-4FF59C1670CF}"/>
            </c:ext>
          </c:extLst>
        </c:ser>
        <c:ser>
          <c:idx val="2"/>
          <c:order val="2"/>
          <c:tx>
            <c:strRef>
              <c:f>'02_Bảng lãi kép'!$I$3</c:f>
              <c:strCache>
                <c:ptCount val="1"/>
                <c:pt idx="0">
                  <c:v>Tổng lãi</c:v>
                </c:pt>
              </c:strCache>
            </c:strRef>
          </c:tx>
          <c:spPr>
            <a:solidFill>
              <a:schemeClr val="accent3"/>
            </a:solidFill>
          </c:spPr>
          <c:val>
            <c:numRef>
              <c:f>'02_Bảng lãi kép'!$I$4:$I$23</c:f>
              <c:numCache>
                <c:formatCode>General</c:formatCode>
                <c:ptCount val="20"/>
                <c:pt idx="0">
                  <c:v>11000000</c:v>
                </c:pt>
                <c:pt idx="1">
                  <c:v>29100000</c:v>
                </c:pt>
                <c:pt idx="2">
                  <c:v>55010000</c:v>
                </c:pt>
                <c:pt idx="3">
                  <c:v>89511000</c:v>
                </c:pt>
                <c:pt idx="4">
                  <c:v>133462100</c:v>
                </c:pt>
                <c:pt idx="5">
                  <c:v>187808310</c:v>
                </c:pt>
                <c:pt idx="6">
                  <c:v>253589141</c:v>
                </c:pt>
                <c:pt idx="7">
                  <c:v>331948055.10000002</c:v>
                </c:pt>
                <c:pt idx="8">
                  <c:v>424142860.61000001</c:v>
                </c:pt>
                <c:pt idx="9">
                  <c:v>531557146.67100024</c:v>
                </c:pt>
                <c:pt idx="10">
                  <c:v>655712861.33810019</c:v>
                </c:pt>
                <c:pt idx="11">
                  <c:v>798284147.47191024</c:v>
                </c:pt>
                <c:pt idx="12">
                  <c:v>961112562.21910119</c:v>
                </c:pt>
                <c:pt idx="13">
                  <c:v>1146223818.4410114</c:v>
                </c:pt>
                <c:pt idx="14">
                  <c:v>1355846200.2851124</c:v>
                </c:pt>
                <c:pt idx="15">
                  <c:v>1592430820.3136234</c:v>
                </c:pt>
                <c:pt idx="16">
                  <c:v>1858673902.344986</c:v>
                </c:pt>
                <c:pt idx="17">
                  <c:v>2157541292.5794845</c:v>
                </c:pt>
                <c:pt idx="18">
                  <c:v>2492295421.8374329</c:v>
                </c:pt>
                <c:pt idx="19">
                  <c:v>2866524964.0211763</c:v>
                </c:pt>
              </c:numCache>
            </c:numRef>
          </c:val>
          <c:extLst>
            <c:ext xmlns:c16="http://schemas.microsoft.com/office/drawing/2014/chart" uri="{C3380CC4-5D6E-409C-BE32-E72D297353CC}">
              <c16:uniqueId val="{00000002-DD4A-46AC-B8DA-4FF59C1670CF}"/>
            </c:ext>
          </c:extLst>
        </c:ser>
        <c:dLbls>
          <c:showLegendKey val="0"/>
          <c:showVal val="0"/>
          <c:showCatName val="0"/>
          <c:showSerName val="0"/>
          <c:showPercent val="0"/>
          <c:showBubbleSize val="0"/>
        </c:dLbls>
        <c:axId val="67152270"/>
        <c:axId val="32937675"/>
      </c:areaChart>
      <c:catAx>
        <c:axId val="67152270"/>
        <c:scaling>
          <c:orientation val="minMax"/>
        </c:scaling>
        <c:delete val="0"/>
        <c:axPos val="b"/>
        <c:numFmt formatCode="General" sourceLinked="1"/>
        <c:majorTickMark val="none"/>
        <c:minorTickMark val="none"/>
        <c:tickLblPos val="nextTo"/>
        <c:spPr>
          <a:ln w="9525">
            <a:solidFill>
              <a:schemeClr val="tx1">
                <a:lumMod val="15000"/>
                <a:lumOff val="85000"/>
              </a:schemeClr>
            </a:solidFill>
          </a:ln>
        </c:spPr>
        <c:txPr>
          <a:bodyPr/>
          <a:lstStyle/>
          <a:p>
            <a:pPr>
              <a:defRPr sz="900" b="0">
                <a:solidFill>
                  <a:schemeClr val="tx1">
                    <a:lumMod val="65000"/>
                    <a:lumOff val="35000"/>
                  </a:schemeClr>
                </a:solidFill>
                <a:latin typeface="+mn-lt"/>
              </a:defRPr>
            </a:pPr>
            <a:endParaRPr lang="en-US"/>
          </a:p>
        </c:txPr>
        <c:crossAx val="32937675"/>
        <c:crosses val="autoZero"/>
        <c:auto val="1"/>
        <c:lblAlgn val="ctr"/>
        <c:lblOffset val="0"/>
        <c:tickMarkSkip val="1"/>
        <c:noMultiLvlLbl val="1"/>
      </c:catAx>
      <c:valAx>
        <c:axId val="32937675"/>
        <c:scaling>
          <c:orientation val="minMax"/>
        </c:scaling>
        <c:delete val="0"/>
        <c:axPos val="l"/>
        <c:majorGridlines>
          <c:spPr>
            <a:ln w="9525">
              <a:solidFill>
                <a:srgbClr val="D9D9D9"/>
              </a:solidFill>
            </a:ln>
          </c:spPr>
        </c:majorGridlines>
        <c:numFmt formatCode="General" sourceLinked="1"/>
        <c:majorTickMark val="none"/>
        <c:minorTickMark val="none"/>
        <c:tickLblPos val="nextTo"/>
        <c:spPr>
          <a:ln w="9525">
            <a:solidFill>
              <a:schemeClr val="tx1">
                <a:lumMod val="15000"/>
                <a:lumOff val="85000"/>
              </a:schemeClr>
            </a:solidFill>
          </a:ln>
        </c:spPr>
        <c:txPr>
          <a:bodyPr/>
          <a:lstStyle/>
          <a:p>
            <a:pPr>
              <a:defRPr sz="900" b="0">
                <a:solidFill>
                  <a:schemeClr val="tx1">
                    <a:lumMod val="65000"/>
                    <a:lumOff val="35000"/>
                  </a:schemeClr>
                </a:solidFill>
                <a:latin typeface="+mn-lt"/>
              </a:defRPr>
            </a:pPr>
            <a:endParaRPr lang="en-US"/>
          </a:p>
        </c:txPr>
        <c:crossAx val="67152270"/>
        <c:crosses val="autoZero"/>
        <c:crossBetween val="between"/>
      </c:valAx>
      <c:spPr>
        <a:noFill/>
        <a:ln>
          <a:noFill/>
        </a:ln>
      </c:spPr>
    </c:plotArea>
    <c:legend>
      <c:legendPos val="r"/>
      <c:overlay val="0"/>
      <c:spPr>
        <a:noFill/>
        <a:ln>
          <a:noFill/>
        </a:ln>
      </c:spPr>
      <c:txPr>
        <a:bodyPr/>
        <a:lstStyle/>
        <a:p>
          <a:pPr>
            <a:defRPr sz="750" b="0">
              <a:solidFill>
                <a:schemeClr val="tx1">
                  <a:lumMod val="65000"/>
                  <a:lumOff val="35000"/>
                </a:schemeClr>
              </a:solidFill>
              <a:latin typeface="Arial"/>
            </a:defRPr>
          </a:pPr>
          <a:endParaRPr lang="en-US"/>
        </a:p>
      </c:txPr>
    </c:legend>
    <c:plotVisOnly val="1"/>
    <c:dispBlanksAs val="zero"/>
    <c:showDLblsOverMax val="0"/>
    <c:extLst/>
  </c:chart>
  <c:spPr>
    <a:solidFill>
      <a:schemeClr val="bg1"/>
    </a:solidFill>
    <a:ln w="9525">
      <a:solidFill>
        <a:schemeClr val="tx1">
          <a:lumMod val="15000"/>
          <a:lumOff val="85000"/>
        </a:schemeClr>
      </a:solidFill>
    </a:ln>
  </c:spPr>
  <c:txPr>
    <a:bodyPr/>
    <a:lstStyle/>
    <a:p>
      <a:pPr>
        <a:defRPr b="0">
          <a:solidFill>
            <a:schemeClr val="tx1">
              <a:lumMod val="65000"/>
              <a:lumOff val="35000"/>
            </a:schemeClr>
          </a:solidFill>
          <a:latin typeface="+mn-lt"/>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a:solidFill>
                  <a:srgbClr val="333333"/>
                </a:solidFill>
                <a:latin typeface="Arial"/>
              </a:defRPr>
            </a:pPr>
            <a:r>
              <a:rPr sz="1050" b="0">
                <a:solidFill>
                  <a:srgbClr val="333333"/>
                </a:solidFill>
                <a:latin typeface="Arial"/>
              </a:rPr>
              <a:t>SO SÁNH KỊCH BẢN</a:t>
            </a:r>
            <a:endParaRPr/>
          </a:p>
        </c:rich>
      </c:tx>
      <c:overlay val="0"/>
      <c:spPr>
        <a:noFill/>
        <a:ln>
          <a:noFill/>
        </a:ln>
      </c:spPr>
    </c:title>
    <c:autoTitleDeleted val="0"/>
    <c:plotArea>
      <c:layout/>
      <c:barChart>
        <c:barDir val="col"/>
        <c:grouping val="clustered"/>
        <c:varyColors val="0"/>
        <c:ser>
          <c:idx val="0"/>
          <c:order val="0"/>
          <c:tx>
            <c:strRef>
              <c:f>'04_Trực quan hóa'!$A$13</c:f>
              <c:strCache>
                <c:ptCount val="1"/>
              </c:strCache>
            </c:strRef>
          </c:tx>
          <c:spPr>
            <a:solidFill>
              <a:schemeClr val="accent1"/>
            </a:solidFill>
          </c:spPr>
          <c:invertIfNegative val="0"/>
          <c:dLbls>
            <c:spPr>
              <a:noFill/>
              <a:ln>
                <a:noFill/>
              </a:ln>
            </c:spPr>
            <c:dLblPos val="out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val>
            <c:numRef>
              <c:f>'04_Trực quan hóa'!$B$13:$D$13</c:f>
              <c:numCache>
                <c:formatCode>General</c:formatCode>
                <c:ptCount val="3"/>
              </c:numCache>
            </c:numRef>
          </c:val>
          <c:extLst>
            <c:ext xmlns:c16="http://schemas.microsoft.com/office/drawing/2014/chart" uri="{C3380CC4-5D6E-409C-BE32-E72D297353CC}">
              <c16:uniqueId val="{00000000-0B9D-4E9E-98F3-F0EDB4E9AB06}"/>
            </c:ext>
          </c:extLst>
        </c:ser>
        <c:dLbls>
          <c:showLegendKey val="0"/>
          <c:showVal val="0"/>
          <c:showCatName val="0"/>
          <c:showSerName val="0"/>
          <c:showPercent val="0"/>
          <c:showBubbleSize val="0"/>
        </c:dLbls>
        <c:gapWidth val="150"/>
        <c:overlap val="-27"/>
        <c:axId val="83432974"/>
        <c:axId val="84551320"/>
      </c:barChart>
      <c:catAx>
        <c:axId val="83432974"/>
        <c:scaling>
          <c:orientation val="minMax"/>
        </c:scaling>
        <c:delete val="0"/>
        <c:axPos val="b"/>
        <c:numFmt formatCode="General" sourceLinked="1"/>
        <c:majorTickMark val="none"/>
        <c:minorTickMark val="none"/>
        <c:tickLblPos val="nextTo"/>
        <c:spPr>
          <a:ln w="9525">
            <a:solidFill>
              <a:schemeClr val="tx1">
                <a:lumMod val="15000"/>
                <a:lumOff val="85000"/>
              </a:schemeClr>
            </a:solidFill>
          </a:ln>
        </c:spPr>
        <c:txPr>
          <a:bodyPr/>
          <a:lstStyle/>
          <a:p>
            <a:pPr>
              <a:defRPr sz="900" b="0">
                <a:solidFill>
                  <a:schemeClr val="tx1">
                    <a:lumMod val="65000"/>
                    <a:lumOff val="35000"/>
                  </a:schemeClr>
                </a:solidFill>
                <a:latin typeface="+mn-lt"/>
              </a:defRPr>
            </a:pPr>
            <a:endParaRPr lang="en-US"/>
          </a:p>
        </c:txPr>
        <c:crossAx val="84551320"/>
        <c:crosses val="autoZero"/>
        <c:auto val="1"/>
        <c:lblAlgn val="ctr"/>
        <c:lblOffset val="0"/>
        <c:tickMarkSkip val="1"/>
        <c:noMultiLvlLbl val="1"/>
      </c:catAx>
      <c:valAx>
        <c:axId val="84551320"/>
        <c:scaling>
          <c:orientation val="minMax"/>
        </c:scaling>
        <c:delete val="0"/>
        <c:axPos val="l"/>
        <c:majorGridlines>
          <c:spPr>
            <a:ln w="9525">
              <a:solidFill>
                <a:srgbClr val="D9D9D9"/>
              </a:solidFill>
            </a:ln>
          </c:spPr>
        </c:majorGridlines>
        <c:numFmt formatCode="General" sourceLinked="1"/>
        <c:majorTickMark val="none"/>
        <c:minorTickMark val="none"/>
        <c:tickLblPos val="nextTo"/>
        <c:spPr>
          <a:ln w="9525">
            <a:solidFill>
              <a:schemeClr val="tx1">
                <a:lumMod val="15000"/>
                <a:lumOff val="85000"/>
              </a:schemeClr>
            </a:solidFill>
          </a:ln>
        </c:spPr>
        <c:txPr>
          <a:bodyPr/>
          <a:lstStyle/>
          <a:p>
            <a:pPr>
              <a:defRPr sz="900" b="0">
                <a:solidFill>
                  <a:schemeClr val="tx1">
                    <a:lumMod val="65000"/>
                    <a:lumOff val="35000"/>
                  </a:schemeClr>
                </a:solidFill>
                <a:latin typeface="+mn-lt"/>
              </a:defRPr>
            </a:pPr>
            <a:endParaRPr lang="en-US"/>
          </a:p>
        </c:txPr>
        <c:crossAx val="83432974"/>
        <c:crosses val="autoZero"/>
        <c:crossBetween val="between"/>
      </c:valAx>
      <c:spPr>
        <a:noFill/>
        <a:ln>
          <a:noFill/>
        </a:ln>
      </c:spPr>
    </c:plotArea>
    <c:legend>
      <c:legendPos val="r"/>
      <c:overlay val="0"/>
      <c:spPr>
        <a:noFill/>
        <a:ln>
          <a:noFill/>
        </a:ln>
      </c:spPr>
      <c:txPr>
        <a:bodyPr/>
        <a:lstStyle/>
        <a:p>
          <a:pPr>
            <a:defRPr sz="750" b="0">
              <a:solidFill>
                <a:schemeClr val="tx1">
                  <a:lumMod val="65000"/>
                  <a:lumOff val="35000"/>
                </a:schemeClr>
              </a:solidFill>
              <a:latin typeface="Arial"/>
            </a:defRPr>
          </a:pPr>
          <a:endParaRPr lang="en-US"/>
        </a:p>
      </c:txPr>
    </c:legend>
    <c:plotVisOnly val="1"/>
    <c:dispBlanksAs val="gap"/>
    <c:showDLblsOverMax val="0"/>
    <c:extLst/>
  </c:chart>
  <c:spPr>
    <a:solidFill>
      <a:schemeClr val="bg1"/>
    </a:solidFill>
    <a:ln w="9525">
      <a:solidFill>
        <a:schemeClr val="tx1">
          <a:lumMod val="15000"/>
          <a:lumOff val="85000"/>
        </a:schemeClr>
      </a:solidFill>
    </a:ln>
  </c:spPr>
  <c:txPr>
    <a:bodyPr/>
    <a:lstStyle/>
    <a:p>
      <a:pPr>
        <a:defRPr b="0">
          <a:solidFill>
            <a:schemeClr val="tx1">
              <a:lumMod val="65000"/>
              <a:lumOff val="35000"/>
            </a:schemeClr>
          </a:solidFill>
          <a:latin typeface="+mn-lt"/>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47625</xdr:rowOff>
    </xdr:from>
    <xdr:to>
      <xdr:col>9</xdr:col>
      <xdr:colOff>400050</xdr:colOff>
      <xdr:row>23</xdr:row>
      <xdr:rowOff>47625</xdr:rowOff>
    </xdr:to>
    <xdr:graphicFrame macro="">
      <xdr:nvGraphicFramePr>
        <xdr:cNvPr id="2" name="GrowthChart">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76200</xdr:colOff>
      <xdr:row>24</xdr:row>
      <xdr:rowOff>47625</xdr:rowOff>
    </xdr:from>
    <xdr:to>
      <xdr:col>15</xdr:col>
      <xdr:colOff>476250</xdr:colOff>
      <xdr:row>39</xdr:row>
      <xdr:rowOff>47625</xdr:rowOff>
    </xdr:to>
    <xdr:graphicFrame macro="">
      <xdr:nvGraphicFramePr>
        <xdr:cNvPr id="3" name="CapitalInterestChart">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0</xdr:row>
      <xdr:rowOff>0</xdr:rowOff>
    </xdr:from>
    <xdr:to>
      <xdr:col>19</xdr:col>
      <xdr:colOff>400050</xdr:colOff>
      <xdr:row>14</xdr:row>
      <xdr:rowOff>47625</xdr:rowOff>
    </xdr:to>
    <xdr:graphicFrame macro="">
      <xdr:nvGraphicFramePr>
        <xdr:cNvPr id="4" name="ScenarioChart">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01_Th&#244;ng%20tin%20&#273;&#7847;u%20vau"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Thông tin đầu vau"/>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facebook.com/dongcovan" TargetMode="External"/><Relationship Id="rId2" Type="http://schemas.openxmlformats.org/officeDocument/2006/relationships/hyperlink" Target="https://youtube.com/@dongcovan" TargetMode="External"/><Relationship Id="rId1" Type="http://schemas.openxmlformats.org/officeDocument/2006/relationships/hyperlink" Target="https://dongcovan.com/" TargetMode="External"/><Relationship Id="rId4" Type="http://schemas.openxmlformats.org/officeDocument/2006/relationships/hyperlink" Target="https://www.facebook.com/dongcovanofficial/"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95B58-945E-1A27-74F8-F98E62A8094E}">
  <dimension ref="A1:F48"/>
  <sheetViews>
    <sheetView tabSelected="1" workbookViewId="0">
      <pane ySplit="2" topLeftCell="A39" activePane="bottomLeft" state="frozen"/>
      <selection pane="bottomLeft" activeCell="B45" sqref="B45:F45"/>
    </sheetView>
  </sheetViews>
  <sheetFormatPr defaultColWidth="8.85546875" defaultRowHeight="15" customHeight="1"/>
  <cols>
    <col min="1" max="2" width="25.7109375" customWidth="1"/>
    <col min="3" max="3" width="22.85546875" customWidth="1"/>
    <col min="4" max="4" width="31.42578125" customWidth="1"/>
    <col min="5" max="6" width="14.28515625" customWidth="1"/>
  </cols>
  <sheetData>
    <row r="1" spans="1:6" ht="33.75" customHeight="1">
      <c r="A1" s="60" t="s">
        <v>0</v>
      </c>
      <c r="B1" s="61"/>
      <c r="C1" s="61"/>
      <c r="D1" s="61"/>
      <c r="E1" s="61"/>
      <c r="F1" s="61"/>
    </row>
    <row r="2" spans="1:6" ht="18.75" customHeight="1">
      <c r="A2" s="62" t="s">
        <v>1</v>
      </c>
      <c r="B2" s="61"/>
      <c r="C2" s="61"/>
      <c r="D2" s="61"/>
      <c r="E2" s="61"/>
      <c r="F2" s="61"/>
    </row>
    <row r="4" spans="1:6" ht="22.5" customHeight="1">
      <c r="A4" s="63" t="s">
        <v>2</v>
      </c>
      <c r="B4" s="61"/>
      <c r="C4" s="61"/>
      <c r="D4" s="61"/>
      <c r="E4" s="61"/>
      <c r="F4" s="61"/>
    </row>
    <row r="5" spans="1:6" ht="18.75" customHeight="1">
      <c r="A5" s="64" t="s">
        <v>3</v>
      </c>
      <c r="B5" s="61"/>
      <c r="C5" s="61"/>
      <c r="D5" s="61"/>
      <c r="E5" s="61"/>
      <c r="F5" s="61"/>
    </row>
    <row r="6" spans="1:6" ht="18.75" customHeight="1">
      <c r="A6" s="64" t="s">
        <v>4</v>
      </c>
      <c r="B6" s="61"/>
      <c r="C6" s="61"/>
      <c r="D6" s="61"/>
      <c r="E6" s="61"/>
      <c r="F6" s="61"/>
    </row>
    <row r="7" spans="1:6" ht="18.75" customHeight="1">
      <c r="A7" s="64" t="s">
        <v>5</v>
      </c>
      <c r="B7" s="61"/>
      <c r="C7" s="61"/>
      <c r="D7" s="61"/>
      <c r="E7" s="61"/>
      <c r="F7" s="61"/>
    </row>
    <row r="8" spans="1:6" ht="18.75" customHeight="1">
      <c r="A8" s="64" t="s">
        <v>6</v>
      </c>
      <c r="B8" s="61"/>
      <c r="C8" s="61"/>
      <c r="D8" s="61"/>
      <c r="E8" s="61"/>
      <c r="F8" s="61"/>
    </row>
    <row r="9" spans="1:6" ht="18.75" customHeight="1">
      <c r="A9" s="65" t="s">
        <v>7</v>
      </c>
      <c r="B9" s="61"/>
      <c r="C9" s="61"/>
      <c r="D9" s="61"/>
      <c r="E9" s="61"/>
      <c r="F9" s="61"/>
    </row>
    <row r="11" spans="1:6" ht="22.5" customHeight="1">
      <c r="A11" s="66" t="s">
        <v>8</v>
      </c>
      <c r="B11" s="61"/>
      <c r="C11" s="61"/>
      <c r="D11" s="61"/>
      <c r="E11" s="61"/>
      <c r="F11" s="61"/>
    </row>
    <row r="13" spans="1:6" ht="21" customHeight="1">
      <c r="A13" s="1" t="s">
        <v>9</v>
      </c>
      <c r="B13" s="1" t="s">
        <v>10</v>
      </c>
      <c r="C13" s="1" t="s">
        <v>11</v>
      </c>
      <c r="D13" s="1" t="s">
        <v>12</v>
      </c>
    </row>
    <row r="14" spans="1:6" ht="18.75" customHeight="1">
      <c r="A14" s="2">
        <v>1</v>
      </c>
      <c r="B14" s="3" t="s">
        <v>13</v>
      </c>
      <c r="C14" s="3" t="s">
        <v>14</v>
      </c>
      <c r="D14" s="3" t="s">
        <v>15</v>
      </c>
    </row>
    <row r="15" spans="1:6" ht="18.75" customHeight="1">
      <c r="A15" s="4">
        <v>2</v>
      </c>
      <c r="B15" s="5" t="s">
        <v>16</v>
      </c>
      <c r="C15" s="5" t="s">
        <v>17</v>
      </c>
      <c r="D15" s="5" t="s">
        <v>18</v>
      </c>
    </row>
    <row r="16" spans="1:6" ht="18.75" customHeight="1">
      <c r="A16" s="2">
        <v>3</v>
      </c>
      <c r="B16" s="3" t="s">
        <v>19</v>
      </c>
      <c r="C16" s="3" t="s">
        <v>20</v>
      </c>
      <c r="D16" s="3" t="s">
        <v>21</v>
      </c>
    </row>
    <row r="17" spans="1:6" ht="18.75" customHeight="1">
      <c r="A17" s="4">
        <v>4</v>
      </c>
      <c r="B17" s="5" t="s">
        <v>22</v>
      </c>
      <c r="C17" s="5" t="s">
        <v>23</v>
      </c>
      <c r="D17" s="5" t="s">
        <v>24</v>
      </c>
    </row>
    <row r="19" spans="1:6" ht="22.5" customHeight="1">
      <c r="A19" s="66" t="s">
        <v>25</v>
      </c>
      <c r="B19" s="61"/>
      <c r="C19" s="61"/>
      <c r="D19" s="61"/>
      <c r="E19" s="61"/>
      <c r="F19" s="61"/>
    </row>
    <row r="21" spans="1:6" ht="21" customHeight="1">
      <c r="A21" s="6" t="s">
        <v>26</v>
      </c>
      <c r="B21" s="67" t="s">
        <v>27</v>
      </c>
      <c r="C21" s="61"/>
      <c r="D21" s="61"/>
      <c r="E21" s="61"/>
      <c r="F21" s="61"/>
    </row>
    <row r="22" spans="1:6" ht="18.75" customHeight="1">
      <c r="A22" s="7" t="s">
        <v>28</v>
      </c>
      <c r="B22" s="68" t="s">
        <v>29</v>
      </c>
      <c r="C22" s="61"/>
      <c r="D22" s="61"/>
      <c r="E22" s="61"/>
      <c r="F22" s="61"/>
    </row>
    <row r="23" spans="1:6" ht="18.75" customHeight="1">
      <c r="A23" s="8" t="s">
        <v>30</v>
      </c>
      <c r="B23" s="68" t="s">
        <v>31</v>
      </c>
      <c r="C23" s="61"/>
      <c r="D23" s="61"/>
      <c r="E23" s="61"/>
      <c r="F23" s="61"/>
    </row>
    <row r="24" spans="1:6" ht="18.75" customHeight="1">
      <c r="A24" s="9" t="s">
        <v>32</v>
      </c>
      <c r="B24" s="68" t="s">
        <v>33</v>
      </c>
      <c r="C24" s="61"/>
      <c r="D24" s="61"/>
      <c r="E24" s="61"/>
      <c r="F24" s="61"/>
    </row>
    <row r="25" spans="1:6" ht="18.75" customHeight="1">
      <c r="A25" s="10" t="s">
        <v>34</v>
      </c>
      <c r="B25" s="68" t="s">
        <v>35</v>
      </c>
      <c r="C25" s="61"/>
      <c r="D25" s="61"/>
      <c r="E25" s="61"/>
      <c r="F25" s="61"/>
    </row>
    <row r="27" spans="1:6" ht="22.5" customHeight="1">
      <c r="A27" s="69" t="s">
        <v>36</v>
      </c>
      <c r="B27" s="61"/>
      <c r="C27" s="61"/>
      <c r="D27" s="61"/>
      <c r="E27" s="61"/>
      <c r="F27" s="61"/>
    </row>
    <row r="29" spans="1:6" ht="18.75" customHeight="1">
      <c r="A29" s="70" t="s">
        <v>37</v>
      </c>
      <c r="B29" s="61"/>
      <c r="C29" s="61"/>
      <c r="D29" s="61"/>
      <c r="E29" s="61"/>
      <c r="F29" s="61"/>
    </row>
    <row r="30" spans="1:6" ht="18.75" customHeight="1">
      <c r="A30" s="70" t="s">
        <v>38</v>
      </c>
      <c r="B30" s="61"/>
      <c r="C30" s="61"/>
      <c r="D30" s="61"/>
      <c r="E30" s="61"/>
      <c r="F30" s="61"/>
    </row>
    <row r="31" spans="1:6" ht="18.75" customHeight="1">
      <c r="A31" s="70" t="s">
        <v>39</v>
      </c>
      <c r="B31" s="61"/>
      <c r="C31" s="61"/>
      <c r="D31" s="61"/>
      <c r="E31" s="61"/>
      <c r="F31" s="61"/>
    </row>
    <row r="32" spans="1:6" ht="18.75" customHeight="1">
      <c r="A32" s="70" t="s">
        <v>40</v>
      </c>
      <c r="B32" s="61"/>
      <c r="C32" s="61"/>
      <c r="D32" s="61"/>
      <c r="E32" s="61"/>
      <c r="F32" s="61"/>
    </row>
    <row r="34" spans="1:6" ht="22.5" customHeight="1">
      <c r="A34" s="66" t="s">
        <v>41</v>
      </c>
      <c r="B34" s="61"/>
      <c r="C34" s="61"/>
      <c r="D34" s="61"/>
      <c r="E34" s="61"/>
      <c r="F34" s="61"/>
    </row>
    <row r="36" spans="1:6" ht="21" customHeight="1">
      <c r="A36" s="6" t="s">
        <v>42</v>
      </c>
      <c r="B36" s="67" t="s">
        <v>43</v>
      </c>
      <c r="C36" s="61"/>
      <c r="D36" s="61"/>
      <c r="E36" s="61"/>
      <c r="F36" s="61"/>
    </row>
    <row r="37" spans="1:6" ht="18.75" customHeight="1">
      <c r="A37" s="11" t="s">
        <v>44</v>
      </c>
      <c r="B37" s="71" t="s">
        <v>45</v>
      </c>
      <c r="C37" s="61"/>
      <c r="D37" s="61"/>
      <c r="E37" s="61"/>
      <c r="F37" s="61"/>
    </row>
    <row r="38" spans="1:6" ht="18.75" customHeight="1">
      <c r="A38" s="12" t="s">
        <v>46</v>
      </c>
      <c r="B38" s="72" t="s">
        <v>47</v>
      </c>
      <c r="C38" s="61"/>
      <c r="D38" s="61"/>
      <c r="E38" s="61"/>
      <c r="F38" s="61"/>
    </row>
    <row r="39" spans="1:6" ht="18.75" customHeight="1">
      <c r="A39" s="11" t="s">
        <v>48</v>
      </c>
      <c r="B39" s="71" t="s">
        <v>49</v>
      </c>
      <c r="C39" s="61"/>
      <c r="D39" s="61"/>
      <c r="E39" s="61"/>
      <c r="F39" s="61"/>
    </row>
    <row r="40" spans="1:6" ht="18.75" customHeight="1">
      <c r="A40" s="12" t="s">
        <v>50</v>
      </c>
      <c r="B40" s="72" t="s">
        <v>51</v>
      </c>
      <c r="C40" s="61"/>
      <c r="D40" s="61"/>
      <c r="E40" s="61"/>
      <c r="F40" s="61"/>
    </row>
    <row r="42" spans="1:6" ht="26.25" customHeight="1">
      <c r="A42" s="73" t="s">
        <v>52</v>
      </c>
      <c r="B42" s="61"/>
      <c r="C42" s="61"/>
      <c r="D42" s="61"/>
      <c r="E42" s="61"/>
      <c r="F42" s="61"/>
    </row>
    <row r="44" spans="1:6" ht="18.75" customHeight="1">
      <c r="A44" s="13" t="s">
        <v>53</v>
      </c>
      <c r="B44" s="74" t="s">
        <v>54</v>
      </c>
      <c r="C44" s="61"/>
      <c r="D44" s="61"/>
      <c r="E44" s="61"/>
      <c r="F44" s="61"/>
    </row>
    <row r="45" spans="1:6" ht="18.75" customHeight="1">
      <c r="A45" s="13" t="s">
        <v>55</v>
      </c>
      <c r="B45" s="74" t="s">
        <v>56</v>
      </c>
      <c r="C45" s="61"/>
      <c r="D45" s="61"/>
      <c r="E45" s="61"/>
      <c r="F45" s="61"/>
    </row>
    <row r="46" spans="1:6" ht="18.75" customHeight="1">
      <c r="A46" s="13" t="s">
        <v>57</v>
      </c>
      <c r="B46" s="106" t="s">
        <v>215</v>
      </c>
      <c r="C46" s="107"/>
      <c r="D46" s="107"/>
      <c r="E46" s="107"/>
      <c r="F46" s="107"/>
    </row>
    <row r="48" spans="1:6" ht="22.5" customHeight="1">
      <c r="A48" s="62" t="s">
        <v>58</v>
      </c>
      <c r="B48" s="61"/>
      <c r="C48" s="61"/>
      <c r="D48" s="61"/>
      <c r="E48" s="61"/>
      <c r="F48" s="61"/>
    </row>
  </sheetData>
  <mergeCells count="31">
    <mergeCell ref="A48:F48"/>
    <mergeCell ref="B40:F40"/>
    <mergeCell ref="A42:F42"/>
    <mergeCell ref="B44:F44"/>
    <mergeCell ref="B45:F45"/>
    <mergeCell ref="B46:F46"/>
    <mergeCell ref="A34:F34"/>
    <mergeCell ref="B36:F36"/>
    <mergeCell ref="B37:F37"/>
    <mergeCell ref="B38:F38"/>
    <mergeCell ref="B39:F39"/>
    <mergeCell ref="A27:F27"/>
    <mergeCell ref="A29:F29"/>
    <mergeCell ref="A30:F30"/>
    <mergeCell ref="A31:F31"/>
    <mergeCell ref="A32:F32"/>
    <mergeCell ref="B21:F21"/>
    <mergeCell ref="B22:F22"/>
    <mergeCell ref="B23:F23"/>
    <mergeCell ref="B24:F24"/>
    <mergeCell ref="B25:F25"/>
    <mergeCell ref="A7:F7"/>
    <mergeCell ref="A8:F8"/>
    <mergeCell ref="A9:F9"/>
    <mergeCell ref="A11:F11"/>
    <mergeCell ref="A19:F19"/>
    <mergeCell ref="A1:F1"/>
    <mergeCell ref="A2:F2"/>
    <mergeCell ref="A4:F4"/>
    <mergeCell ref="A5:F5"/>
    <mergeCell ref="A6:F6"/>
  </mergeCells>
  <hyperlinks>
    <hyperlink ref="B44:F44" r:id="rId1" tooltip="Truy cập website Đồng Cố Vấn" display="dongcovan.com" xr:uid="{00000000-0004-0000-0000-000000000000}"/>
    <hyperlink ref="B45:F45" r:id="rId2" tooltip="Xem kênh YouTube Đồng Cố Vấn" display="@dongcovan" xr:uid="{00000000-0004-0000-0000-000001000000}"/>
    <hyperlink ref="B46:F46" r:id="rId3" tooltip="Theo dõi Facebook Đồng Cố Vấn" display="fb.com/dongcovan" xr:uid="{00000000-0004-0000-0000-000002000000}"/>
    <hyperlink ref="B46" r:id="rId4" xr:uid="{FFB9F2BF-386C-453C-847D-6E2635D24258}"/>
  </hyperlinks>
  <pageMargins left="0.7" right="0.7" top="0.75" bottom="0.75" header="0.3" footer="0.3"/>
  <pageSetup orientation="portrait"/>
  <headerFooter>
    <oddHeader>&amp;L&amp;C&amp;R</oddHeader>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A7968-E426-9232-CFB4-F3FE08BE6998}">
  <dimension ref="A1:F26"/>
  <sheetViews>
    <sheetView workbookViewId="0">
      <pane ySplit="1" topLeftCell="A2" activePane="bottomLeft" state="frozen"/>
      <selection pane="bottomLeft" sqref="A1:F1"/>
    </sheetView>
  </sheetViews>
  <sheetFormatPr defaultColWidth="8.85546875" defaultRowHeight="15" customHeight="1"/>
  <cols>
    <col min="1" max="1" width="35.7109375" customWidth="1"/>
    <col min="2" max="3" width="28.5703125" customWidth="1"/>
    <col min="4" max="6" width="14.28515625" customWidth="1"/>
  </cols>
  <sheetData>
    <row r="1" spans="1:6" ht="22.5" customHeight="1">
      <c r="A1" s="75" t="s">
        <v>59</v>
      </c>
      <c r="B1" s="61"/>
      <c r="C1" s="61"/>
      <c r="D1" s="61"/>
      <c r="E1" s="61"/>
      <c r="F1" s="61"/>
    </row>
    <row r="3" spans="1:6" ht="15" customHeight="1">
      <c r="A3" s="14" t="s">
        <v>60</v>
      </c>
    </row>
    <row r="4" spans="1:6" ht="15" customHeight="1">
      <c r="A4" s="76" t="s">
        <v>61</v>
      </c>
      <c r="B4" s="61"/>
      <c r="C4" s="61"/>
      <c r="D4" s="61"/>
      <c r="E4" s="61"/>
      <c r="F4" s="61"/>
    </row>
    <row r="6" spans="1:6" ht="15" customHeight="1">
      <c r="A6" s="14" t="s">
        <v>62</v>
      </c>
    </row>
    <row r="7" spans="1:6" ht="15" customHeight="1">
      <c r="A7" s="76" t="s">
        <v>63</v>
      </c>
      <c r="B7" s="61"/>
      <c r="C7" s="61"/>
      <c r="D7" s="61"/>
      <c r="E7" s="61"/>
      <c r="F7" s="61"/>
    </row>
    <row r="9" spans="1:6" ht="15" customHeight="1">
      <c r="A9" s="15" t="s">
        <v>64</v>
      </c>
    </row>
    <row r="10" spans="1:6" ht="15" customHeight="1">
      <c r="A10" s="16" t="s">
        <v>65</v>
      </c>
      <c r="B10" s="16" t="s">
        <v>66</v>
      </c>
      <c r="C10" s="16" t="s">
        <v>67</v>
      </c>
    </row>
    <row r="11" spans="1:6" ht="15" customHeight="1">
      <c r="A11" s="17" t="s">
        <v>68</v>
      </c>
      <c r="B11" s="18">
        <v>25</v>
      </c>
      <c r="C11" s="18">
        <v>35</v>
      </c>
    </row>
    <row r="12" spans="1:6" ht="15" customHeight="1">
      <c r="A12" s="17" t="s">
        <v>69</v>
      </c>
      <c r="B12" s="18">
        <v>10000000</v>
      </c>
      <c r="C12" s="18">
        <v>10000000</v>
      </c>
    </row>
    <row r="13" spans="1:6" ht="15" customHeight="1">
      <c r="A13" s="17" t="s">
        <v>70</v>
      </c>
      <c r="B13" s="18">
        <v>2000000</v>
      </c>
      <c r="C13" s="18">
        <v>3000000</v>
      </c>
    </row>
    <row r="14" spans="1:6" ht="15" customHeight="1">
      <c r="A14" s="17" t="s">
        <v>71</v>
      </c>
      <c r="B14" s="19">
        <v>0.1</v>
      </c>
      <c r="C14" s="19">
        <v>0.12</v>
      </c>
    </row>
    <row r="15" spans="1:6" ht="15" customHeight="1">
      <c r="A15" s="17" t="s">
        <v>72</v>
      </c>
      <c r="B15" s="18">
        <v>55</v>
      </c>
      <c r="C15" s="18">
        <v>55</v>
      </c>
    </row>
    <row r="16" spans="1:6" ht="15" customHeight="1">
      <c r="A16" s="17" t="s">
        <v>73</v>
      </c>
      <c r="B16" s="18">
        <v>30</v>
      </c>
      <c r="C16" s="18">
        <v>20</v>
      </c>
    </row>
    <row r="17" spans="1:6" ht="15" customHeight="1">
      <c r="A17" s="20" t="s">
        <v>74</v>
      </c>
      <c r="B17" s="20" t="s">
        <v>75</v>
      </c>
      <c r="C17" s="20" t="s">
        <v>76</v>
      </c>
    </row>
    <row r="19" spans="1:6" ht="15" customHeight="1">
      <c r="A19" s="21" t="s">
        <v>77</v>
      </c>
    </row>
    <row r="20" spans="1:6" ht="21" customHeight="1">
      <c r="A20" s="77" t="s">
        <v>78</v>
      </c>
      <c r="B20" s="61"/>
      <c r="C20" s="61"/>
      <c r="D20" s="61"/>
      <c r="E20" s="61"/>
      <c r="F20" s="61"/>
    </row>
    <row r="22" spans="1:6" ht="15" customHeight="1">
      <c r="A22" s="21" t="s">
        <v>79</v>
      </c>
    </row>
    <row r="23" spans="1:6" ht="15" customHeight="1">
      <c r="A23" s="22" t="s">
        <v>80</v>
      </c>
    </row>
    <row r="24" spans="1:6" ht="15" customHeight="1">
      <c r="A24" s="22" t="s">
        <v>81</v>
      </c>
    </row>
    <row r="25" spans="1:6" ht="15" customHeight="1">
      <c r="A25" s="22" t="s">
        <v>82</v>
      </c>
    </row>
    <row r="26" spans="1:6" ht="15" customHeight="1">
      <c r="A26" s="22" t="s">
        <v>83</v>
      </c>
    </row>
  </sheetData>
  <mergeCells count="4">
    <mergeCell ref="A1:F1"/>
    <mergeCell ref="A4:F4"/>
    <mergeCell ref="A7:F7"/>
    <mergeCell ref="A20:F20"/>
  </mergeCells>
  <pageMargins left="0.7" right="0.7" top="0.75" bottom="0.75" header="0.3" footer="0.3"/>
  <pageSetup orientation="portrait"/>
  <headerFooter>
    <oddHeader>&amp;L&amp;C&amp;R</oddHeader>
    <oddFooter>&amp;L&amp;C&amp;R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98385-3233-2B4D-FC38-59379969A69F}">
  <dimension ref="A1:B20"/>
  <sheetViews>
    <sheetView workbookViewId="0">
      <pane ySplit="1" topLeftCell="A11" activePane="bottomLeft" state="frozen"/>
      <selection pane="bottomLeft" sqref="A1:B1"/>
    </sheetView>
  </sheetViews>
  <sheetFormatPr defaultColWidth="8.85546875" defaultRowHeight="15" customHeight="1"/>
  <cols>
    <col min="1" max="1" width="42.85546875" customWidth="1"/>
    <col min="2" max="2" width="28.5703125" customWidth="1"/>
  </cols>
  <sheetData>
    <row r="1" spans="1:2" ht="21" customHeight="1">
      <c r="A1" s="78" t="s">
        <v>84</v>
      </c>
      <c r="B1" s="61"/>
    </row>
    <row r="3" spans="1:2" ht="15" customHeight="1">
      <c r="A3" s="23" t="s">
        <v>85</v>
      </c>
      <c r="B3" s="23" t="s">
        <v>86</v>
      </c>
    </row>
    <row r="4" spans="1:2" ht="15" customHeight="1">
      <c r="A4" s="24" t="s">
        <v>87</v>
      </c>
      <c r="B4" s="25">
        <v>50000000</v>
      </c>
    </row>
    <row r="5" spans="1:2" ht="15" customHeight="1">
      <c r="A5" s="24" t="s">
        <v>88</v>
      </c>
      <c r="B5" s="25">
        <v>5000000</v>
      </c>
    </row>
    <row r="6" spans="1:2" ht="15" customHeight="1">
      <c r="A6" s="24" t="s">
        <v>89</v>
      </c>
      <c r="B6" s="26">
        <v>0.1</v>
      </c>
    </row>
    <row r="7" spans="1:2" ht="15" customHeight="1">
      <c r="A7" s="24" t="s">
        <v>90</v>
      </c>
      <c r="B7" s="25">
        <v>20</v>
      </c>
    </row>
    <row r="8" spans="1:2" ht="15" customHeight="1">
      <c r="A8" s="24" t="s">
        <v>91</v>
      </c>
      <c r="B8" s="27" t="s">
        <v>92</v>
      </c>
    </row>
    <row r="9" spans="1:2" ht="15" customHeight="1">
      <c r="A9" s="24" t="s">
        <v>93</v>
      </c>
      <c r="B9" s="25">
        <v>1990</v>
      </c>
    </row>
    <row r="10" spans="1:2" ht="15" customHeight="1">
      <c r="A10" s="24" t="s">
        <v>94</v>
      </c>
      <c r="B10" s="25">
        <v>2026</v>
      </c>
    </row>
    <row r="11" spans="1:2" ht="15" customHeight="1">
      <c r="A11" s="24" t="s">
        <v>95</v>
      </c>
      <c r="B11" s="25">
        <v>5000000000</v>
      </c>
    </row>
    <row r="13" spans="1:2" ht="15" customHeight="1">
      <c r="A13" s="28" t="s">
        <v>96</v>
      </c>
    </row>
    <row r="14" spans="1:2" ht="15" customHeight="1">
      <c r="A14" s="79" t="s">
        <v>97</v>
      </c>
      <c r="B14" s="61"/>
    </row>
    <row r="15" spans="1:2" ht="15" customHeight="1">
      <c r="A15" s="79" t="s">
        <v>98</v>
      </c>
      <c r="B15" s="61"/>
    </row>
    <row r="16" spans="1:2" ht="15" customHeight="1">
      <c r="A16" s="79" t="s">
        <v>99</v>
      </c>
      <c r="B16" s="61"/>
    </row>
    <row r="18" spans="1:2" ht="15" customHeight="1">
      <c r="A18" s="15" t="s">
        <v>100</v>
      </c>
    </row>
    <row r="19" spans="1:2" ht="15" customHeight="1">
      <c r="A19" s="24" t="s">
        <v>101</v>
      </c>
      <c r="B19" s="29">
        <f>B5*12</f>
        <v>60000000</v>
      </c>
    </row>
    <row r="20" spans="1:2" ht="15" customHeight="1">
      <c r="A20" s="24" t="s">
        <v>102</v>
      </c>
      <c r="B20" s="29">
        <f>B4+(B5*12*B7)</f>
        <v>1250000000</v>
      </c>
    </row>
  </sheetData>
  <mergeCells count="4">
    <mergeCell ref="A1:B1"/>
    <mergeCell ref="A14:B14"/>
    <mergeCell ref="A15:B15"/>
    <mergeCell ref="A16:B16"/>
  </mergeCells>
  <pageMargins left="0.7" right="0.7" top="0.75" bottom="0.75" header="0.3" footer="0.3"/>
  <pageSetup orientation="portrait"/>
  <headerFooter>
    <oddHeader>&amp;L&amp;C&amp;R</oddHeader>
    <oddFooter>&amp;L&amp;C&amp;R</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6E2B8-5A58-5E38-FB18-28E806C50579}">
  <dimension ref="A1:I70"/>
  <sheetViews>
    <sheetView topLeftCell="F1" workbookViewId="0">
      <pane ySplit="1" topLeftCell="A2" activePane="bottomLeft" state="frozen"/>
      <selection pane="bottomLeft" activeCell="G3" sqref="G3"/>
    </sheetView>
  </sheetViews>
  <sheetFormatPr defaultColWidth="8.85546875" defaultRowHeight="15" customHeight="1"/>
  <cols>
    <col min="1" max="1" width="11.42578125" customWidth="1"/>
    <col min="2" max="6" width="25.7109375" customWidth="1"/>
  </cols>
  <sheetData>
    <row r="1" spans="1:9" ht="26.25" customHeight="1">
      <c r="A1" s="80" t="s">
        <v>103</v>
      </c>
      <c r="B1" s="61"/>
      <c r="C1" s="61"/>
      <c r="D1" s="61"/>
      <c r="E1" s="61"/>
      <c r="F1" s="61"/>
    </row>
    <row r="2" spans="1:9" ht="15" customHeight="1">
      <c r="A2" s="81" t="s">
        <v>104</v>
      </c>
      <c r="B2" s="61"/>
      <c r="C2" s="61"/>
      <c r="D2" s="61"/>
      <c r="E2" s="61"/>
      <c r="F2" s="61"/>
    </row>
    <row r="3" spans="1:9" ht="33.75" customHeight="1">
      <c r="A3" s="30" t="s">
        <v>105</v>
      </c>
      <c r="B3" s="30" t="s">
        <v>106</v>
      </c>
      <c r="C3" s="30" t="s">
        <v>107</v>
      </c>
      <c r="D3" s="30" t="s">
        <v>108</v>
      </c>
      <c r="E3" s="30" t="s">
        <v>109</v>
      </c>
      <c r="F3" s="30" t="s">
        <v>110</v>
      </c>
      <c r="G3" t="s">
        <v>111</v>
      </c>
      <c r="H3" t="s">
        <v>112</v>
      </c>
      <c r="I3" t="s">
        <v>113</v>
      </c>
    </row>
    <row r="4" spans="1:9" ht="15" customHeight="1">
      <c r="A4" s="31">
        <f>IF(ROW()-3&lt;='01_Thông tin đầu vào'!$B$7,ROW()-3,"")</f>
        <v>1</v>
      </c>
      <c r="B4" s="32">
        <f>IF(A4="","",IF(A4=1,'01_Thông tin đầu vào'!$B$4,E3))</f>
        <v>50000000</v>
      </c>
      <c r="C4" s="32">
        <f>IF(A4="","",'01_Thông tin đầu vào'!$B$5*12)</f>
        <v>60000000</v>
      </c>
      <c r="D4" s="32">
        <f>IF(A4="","",(B4+C4)*'01_Thông tin đầu vào'!$B$6)</f>
        <v>11000000</v>
      </c>
      <c r="E4" s="32">
        <f t="shared" ref="E4:E63" si="0">IF(A4="","",B4+C4+D4)</f>
        <v>121000000</v>
      </c>
      <c r="F4" s="32">
        <f>IF(A4="","",IF(A4=1,'01_Thông tin đầu vào'!$B$4+C4,F3+C4))</f>
        <v>110000000</v>
      </c>
      <c r="G4">
        <f t="shared" ref="G4:G63" si="1">IF(A4="","",A4)</f>
        <v>1</v>
      </c>
      <c r="H4">
        <f t="shared" ref="H4:H63" si="2">IF(A4="","",F4)</f>
        <v>110000000</v>
      </c>
      <c r="I4">
        <f t="shared" ref="I4:I63" si="3">IF(A4="","",E4-F4)</f>
        <v>11000000</v>
      </c>
    </row>
    <row r="5" spans="1:9" ht="15" customHeight="1">
      <c r="A5" s="33">
        <f>IF(ROW()-3&lt;='01_Thông tin đầu vào'!$B$7,ROW()-3,"")</f>
        <v>2</v>
      </c>
      <c r="B5" s="34">
        <f>IF(A5="","",IF(A5=1,'01_Thông tin đầu vào'!$B$4,E4))</f>
        <v>121000000</v>
      </c>
      <c r="C5" s="34">
        <f>IF(A5="","",'01_Thông tin đầu vào'!$B$5*12)</f>
        <v>60000000</v>
      </c>
      <c r="D5" s="34">
        <f>IF(A5="","",(B5+C5)*'01_Thông tin đầu vào'!$B$6)</f>
        <v>18100000</v>
      </c>
      <c r="E5" s="34">
        <f t="shared" si="0"/>
        <v>199100000</v>
      </c>
      <c r="F5" s="34">
        <f>IF(A5="","",IF(A5=1,'01_Thông tin đầu vào'!$B$4+C5,F4+C5))</f>
        <v>170000000</v>
      </c>
      <c r="G5">
        <f t="shared" si="1"/>
        <v>2</v>
      </c>
      <c r="H5">
        <f t="shared" si="2"/>
        <v>170000000</v>
      </c>
      <c r="I5">
        <f t="shared" si="3"/>
        <v>29100000</v>
      </c>
    </row>
    <row r="6" spans="1:9" ht="15" customHeight="1">
      <c r="A6" s="31">
        <f>IF(ROW()-3&lt;='01_Thông tin đầu vào'!$B$7,ROW()-3,"")</f>
        <v>3</v>
      </c>
      <c r="B6" s="32">
        <f>IF(A6="","",IF(A6=1,'01_Thông tin đầu vào'!$B$4,E5))</f>
        <v>199100000</v>
      </c>
      <c r="C6" s="32">
        <f>IF(A6="","",'01_Thông tin đầu vào'!$B$5*12)</f>
        <v>60000000</v>
      </c>
      <c r="D6" s="32">
        <f>IF(A6="","",(B6+C6)*'01_Thông tin đầu vào'!$B$6)</f>
        <v>25910000</v>
      </c>
      <c r="E6" s="32">
        <f t="shared" si="0"/>
        <v>285010000</v>
      </c>
      <c r="F6" s="32">
        <f>IF(A6="","",IF(A6=1,'01_Thông tin đầu vào'!$B$4+C6,F5+C6))</f>
        <v>230000000</v>
      </c>
      <c r="G6">
        <f t="shared" si="1"/>
        <v>3</v>
      </c>
      <c r="H6">
        <f t="shared" si="2"/>
        <v>230000000</v>
      </c>
      <c r="I6">
        <f t="shared" si="3"/>
        <v>55010000</v>
      </c>
    </row>
    <row r="7" spans="1:9" ht="15" customHeight="1">
      <c r="A7" s="33">
        <f>IF(ROW()-3&lt;='01_Thông tin đầu vào'!$B$7,ROW()-3,"")</f>
        <v>4</v>
      </c>
      <c r="B7" s="34">
        <f>IF(A7="","",IF(A7=1,'01_Thông tin đầu vào'!$B$4,E6))</f>
        <v>285010000</v>
      </c>
      <c r="C7" s="34">
        <f>IF(A7="","",'01_Thông tin đầu vào'!$B$5*12)</f>
        <v>60000000</v>
      </c>
      <c r="D7" s="34">
        <f>IF(A7="","",(B7+C7)*'01_Thông tin đầu vào'!$B$6)</f>
        <v>34501000</v>
      </c>
      <c r="E7" s="34">
        <f t="shared" si="0"/>
        <v>379511000</v>
      </c>
      <c r="F7" s="34">
        <f>IF(A7="","",IF(A7=1,'01_Thông tin đầu vào'!$B$4+C7,F6+C7))</f>
        <v>290000000</v>
      </c>
      <c r="G7">
        <f t="shared" si="1"/>
        <v>4</v>
      </c>
      <c r="H7">
        <f t="shared" si="2"/>
        <v>290000000</v>
      </c>
      <c r="I7">
        <f t="shared" si="3"/>
        <v>89511000</v>
      </c>
    </row>
    <row r="8" spans="1:9" ht="15" customHeight="1">
      <c r="A8" s="31">
        <f>IF(ROW()-3&lt;='01_Thông tin đầu vào'!$B$7,ROW()-3,"")</f>
        <v>5</v>
      </c>
      <c r="B8" s="32">
        <f>IF(A8="","",IF(A8=1,'01_Thông tin đầu vào'!$B$4,E7))</f>
        <v>379511000</v>
      </c>
      <c r="C8" s="32">
        <f>IF(A8="","",'01_Thông tin đầu vào'!$B$5*12)</f>
        <v>60000000</v>
      </c>
      <c r="D8" s="32">
        <f>IF(A8="","",(B8+C8)*'01_Thông tin đầu vào'!$B$6)</f>
        <v>43951100</v>
      </c>
      <c r="E8" s="32">
        <f t="shared" si="0"/>
        <v>483462100</v>
      </c>
      <c r="F8" s="32">
        <f>IF(A8="","",IF(A8=1,'01_Thông tin đầu vào'!$B$4+C8,F7+C8))</f>
        <v>350000000</v>
      </c>
      <c r="G8">
        <f t="shared" si="1"/>
        <v>5</v>
      </c>
      <c r="H8">
        <f t="shared" si="2"/>
        <v>350000000</v>
      </c>
      <c r="I8">
        <f t="shared" si="3"/>
        <v>133462100</v>
      </c>
    </row>
    <row r="9" spans="1:9" ht="15" customHeight="1">
      <c r="A9" s="33">
        <f>IF(ROW()-3&lt;='01_Thông tin đầu vào'!$B$7,ROW()-3,"")</f>
        <v>6</v>
      </c>
      <c r="B9" s="34">
        <f>IF(A9="","",IF(A9=1,'01_Thông tin đầu vào'!$B$4,E8))</f>
        <v>483462100</v>
      </c>
      <c r="C9" s="34">
        <f>IF(A9="","",'01_Thông tin đầu vào'!$B$5*12)</f>
        <v>60000000</v>
      </c>
      <c r="D9" s="34">
        <f>IF(A9="","",(B9+C9)*'01_Thông tin đầu vào'!$B$6)</f>
        <v>54346210</v>
      </c>
      <c r="E9" s="34">
        <f t="shared" si="0"/>
        <v>597808310</v>
      </c>
      <c r="F9" s="34">
        <f>IF(A9="","",IF(A9=1,'01_Thông tin đầu vào'!$B$4+C9,F8+C9))</f>
        <v>410000000</v>
      </c>
      <c r="G9">
        <f t="shared" si="1"/>
        <v>6</v>
      </c>
      <c r="H9">
        <f t="shared" si="2"/>
        <v>410000000</v>
      </c>
      <c r="I9">
        <f t="shared" si="3"/>
        <v>187808310</v>
      </c>
    </row>
    <row r="10" spans="1:9" ht="15" customHeight="1">
      <c r="A10" s="31">
        <f>IF(ROW()-3&lt;='01_Thông tin đầu vào'!$B$7,ROW()-3,"")</f>
        <v>7</v>
      </c>
      <c r="B10" s="32">
        <f>IF(A10="","",IF(A10=1,'01_Thông tin đầu vào'!$B$4,E9))</f>
        <v>597808310</v>
      </c>
      <c r="C10" s="32">
        <f>IF(A10="","",'01_Thông tin đầu vào'!$B$5*12)</f>
        <v>60000000</v>
      </c>
      <c r="D10" s="32">
        <f>IF(A10="","",(B10+C10)*'01_Thông tin đầu vào'!$B$6)</f>
        <v>65780831</v>
      </c>
      <c r="E10" s="32">
        <f t="shared" si="0"/>
        <v>723589141</v>
      </c>
      <c r="F10" s="32">
        <f>IF(A10="","",IF(A10=1,'01_Thông tin đầu vào'!$B$4+C10,F9+C10))</f>
        <v>470000000</v>
      </c>
      <c r="G10">
        <f t="shared" si="1"/>
        <v>7</v>
      </c>
      <c r="H10">
        <f t="shared" si="2"/>
        <v>470000000</v>
      </c>
      <c r="I10">
        <f t="shared" si="3"/>
        <v>253589141</v>
      </c>
    </row>
    <row r="11" spans="1:9" ht="15" customHeight="1">
      <c r="A11" s="33">
        <f>IF(ROW()-3&lt;='01_Thông tin đầu vào'!$B$7,ROW()-3,"")</f>
        <v>8</v>
      </c>
      <c r="B11" s="34">
        <f>IF(A11="","",IF(A11=1,'01_Thông tin đầu vào'!$B$4,E10))</f>
        <v>723589141</v>
      </c>
      <c r="C11" s="34">
        <f>IF(A11="","",'01_Thông tin đầu vào'!$B$5*12)</f>
        <v>60000000</v>
      </c>
      <c r="D11" s="34">
        <f>IF(A11="","",(B11+C11)*'01_Thông tin đầu vào'!$B$6)</f>
        <v>78358914.100000009</v>
      </c>
      <c r="E11" s="34">
        <f t="shared" si="0"/>
        <v>861948055.10000002</v>
      </c>
      <c r="F11" s="34">
        <f>IF(A11="","",IF(A11=1,'01_Thông tin đầu vào'!$B$4+C11,F10+C11))</f>
        <v>530000000</v>
      </c>
      <c r="G11">
        <f t="shared" si="1"/>
        <v>8</v>
      </c>
      <c r="H11">
        <f t="shared" si="2"/>
        <v>530000000</v>
      </c>
      <c r="I11">
        <f t="shared" si="3"/>
        <v>331948055.10000002</v>
      </c>
    </row>
    <row r="12" spans="1:9" ht="15" customHeight="1">
      <c r="A12" s="31">
        <f>IF(ROW()-3&lt;='01_Thông tin đầu vào'!$B$7,ROW()-3,"")</f>
        <v>9</v>
      </c>
      <c r="B12" s="32">
        <f>IF(A12="","",IF(A12=1,'01_Thông tin đầu vào'!$B$4,E11))</f>
        <v>861948055.10000002</v>
      </c>
      <c r="C12" s="32">
        <f>IF(A12="","",'01_Thông tin đầu vào'!$B$5*12)</f>
        <v>60000000</v>
      </c>
      <c r="D12" s="32">
        <f>IF(A12="","",(B12+C12)*'01_Thông tin đầu vào'!$B$6)</f>
        <v>92194805.510000005</v>
      </c>
      <c r="E12" s="32">
        <f t="shared" si="0"/>
        <v>1014142860.61</v>
      </c>
      <c r="F12" s="32">
        <f>IF(A12="","",IF(A12=1,'01_Thông tin đầu vào'!$B$4+C12,F11+C12))</f>
        <v>590000000</v>
      </c>
      <c r="G12">
        <f t="shared" si="1"/>
        <v>9</v>
      </c>
      <c r="H12">
        <f t="shared" si="2"/>
        <v>590000000</v>
      </c>
      <c r="I12">
        <f t="shared" si="3"/>
        <v>424142860.61000001</v>
      </c>
    </row>
    <row r="13" spans="1:9" ht="15" customHeight="1">
      <c r="A13" s="33">
        <f>IF(ROW()-3&lt;='01_Thông tin đầu vào'!$B$7,ROW()-3,"")</f>
        <v>10</v>
      </c>
      <c r="B13" s="34">
        <f>IF(A13="","",IF(A13=1,'01_Thông tin đầu vào'!$B$4,E12))</f>
        <v>1014142860.61</v>
      </c>
      <c r="C13" s="34">
        <f>IF(A13="","",'01_Thông tin đầu vào'!$B$5*12)</f>
        <v>60000000</v>
      </c>
      <c r="D13" s="34">
        <f>IF(A13="","",(B13+C13)*'01_Thông tin đầu vào'!$B$6)</f>
        <v>107414286.06100002</v>
      </c>
      <c r="E13" s="34">
        <f t="shared" si="0"/>
        <v>1181557146.6710002</v>
      </c>
      <c r="F13" s="34">
        <f>IF(A13="","",IF(A13=1,'01_Thông tin đầu vào'!$B$4+C13,F12+C13))</f>
        <v>650000000</v>
      </c>
      <c r="G13">
        <f t="shared" si="1"/>
        <v>10</v>
      </c>
      <c r="H13">
        <f t="shared" si="2"/>
        <v>650000000</v>
      </c>
      <c r="I13">
        <f t="shared" si="3"/>
        <v>531557146.67100024</v>
      </c>
    </row>
    <row r="14" spans="1:9" ht="15" customHeight="1">
      <c r="A14" s="31">
        <f>IF(ROW()-3&lt;='01_Thông tin đầu vào'!$B$7,ROW()-3,"")</f>
        <v>11</v>
      </c>
      <c r="B14" s="32">
        <f>IF(A14="","",IF(A14=1,'01_Thông tin đầu vào'!$B$4,E13))</f>
        <v>1181557146.6710002</v>
      </c>
      <c r="C14" s="32">
        <f>IF(A14="","",'01_Thông tin đầu vào'!$B$5*12)</f>
        <v>60000000</v>
      </c>
      <c r="D14" s="32">
        <f>IF(A14="","",(B14+C14)*'01_Thông tin đầu vào'!$B$6)</f>
        <v>124155714.66710003</v>
      </c>
      <c r="E14" s="32">
        <f t="shared" si="0"/>
        <v>1365712861.3381002</v>
      </c>
      <c r="F14" s="32">
        <f>IF(A14="","",IF(A14=1,'01_Thông tin đầu vào'!$B$4+C14,F13+C14))</f>
        <v>710000000</v>
      </c>
      <c r="G14">
        <f t="shared" si="1"/>
        <v>11</v>
      </c>
      <c r="H14">
        <f t="shared" si="2"/>
        <v>710000000</v>
      </c>
      <c r="I14">
        <f t="shared" si="3"/>
        <v>655712861.33810019</v>
      </c>
    </row>
    <row r="15" spans="1:9" ht="15" customHeight="1">
      <c r="A15" s="33">
        <f>IF(ROW()-3&lt;='01_Thông tin đầu vào'!$B$7,ROW()-3,"")</f>
        <v>12</v>
      </c>
      <c r="B15" s="34">
        <f>IF(A15="","",IF(A15=1,'01_Thông tin đầu vào'!$B$4,E14))</f>
        <v>1365712861.3381002</v>
      </c>
      <c r="C15" s="34">
        <f>IF(A15="","",'01_Thông tin đầu vào'!$B$5*12)</f>
        <v>60000000</v>
      </c>
      <c r="D15" s="34">
        <f>IF(A15="","",(B15+C15)*'01_Thông tin đầu vào'!$B$6)</f>
        <v>142571286.13381001</v>
      </c>
      <c r="E15" s="34">
        <f t="shared" si="0"/>
        <v>1568284147.4719102</v>
      </c>
      <c r="F15" s="34">
        <f>IF(A15="","",IF(A15=1,'01_Thông tin đầu vào'!$B$4+C15,F14+C15))</f>
        <v>770000000</v>
      </c>
      <c r="G15">
        <f t="shared" si="1"/>
        <v>12</v>
      </c>
      <c r="H15">
        <f t="shared" si="2"/>
        <v>770000000</v>
      </c>
      <c r="I15">
        <f t="shared" si="3"/>
        <v>798284147.47191024</v>
      </c>
    </row>
    <row r="16" spans="1:9" ht="15" customHeight="1">
      <c r="A16" s="31">
        <f>IF(ROW()-3&lt;='01_Thông tin đầu vào'!$B$7,ROW()-3,"")</f>
        <v>13</v>
      </c>
      <c r="B16" s="32">
        <f>IF(A16="","",IF(A16=1,'01_Thông tin đầu vào'!$B$4,E15))</f>
        <v>1568284147.4719102</v>
      </c>
      <c r="C16" s="32">
        <f>IF(A16="","",'01_Thông tin đầu vào'!$B$5*12)</f>
        <v>60000000</v>
      </c>
      <c r="D16" s="32">
        <f>IF(A16="","",(B16+C16)*'01_Thông tin đầu vào'!$B$6)</f>
        <v>162828414.74719104</v>
      </c>
      <c r="E16" s="32">
        <f t="shared" si="0"/>
        <v>1791112562.2191012</v>
      </c>
      <c r="F16" s="32">
        <f>IF(A16="","",IF(A16=1,'01_Thông tin đầu vào'!$B$4+C16,F15+C16))</f>
        <v>830000000</v>
      </c>
      <c r="G16">
        <f t="shared" si="1"/>
        <v>13</v>
      </c>
      <c r="H16">
        <f t="shared" si="2"/>
        <v>830000000</v>
      </c>
      <c r="I16">
        <f t="shared" si="3"/>
        <v>961112562.21910119</v>
      </c>
    </row>
    <row r="17" spans="1:9" ht="15" customHeight="1">
      <c r="A17" s="33">
        <f>IF(ROW()-3&lt;='01_Thông tin đầu vào'!$B$7,ROW()-3,"")</f>
        <v>14</v>
      </c>
      <c r="B17" s="34">
        <f>IF(A17="","",IF(A17=1,'01_Thông tin đầu vào'!$B$4,E16))</f>
        <v>1791112562.2191012</v>
      </c>
      <c r="C17" s="34">
        <f>IF(A17="","",'01_Thông tin đầu vào'!$B$5*12)</f>
        <v>60000000</v>
      </c>
      <c r="D17" s="34">
        <f>IF(A17="","",(B17+C17)*'01_Thông tin đầu vào'!$B$6)</f>
        <v>185111256.22191012</v>
      </c>
      <c r="E17" s="34">
        <f t="shared" si="0"/>
        <v>2036223818.4410114</v>
      </c>
      <c r="F17" s="34">
        <f>IF(A17="","",IF(A17=1,'01_Thông tin đầu vào'!$B$4+C17,F16+C17))</f>
        <v>890000000</v>
      </c>
      <c r="G17">
        <f t="shared" si="1"/>
        <v>14</v>
      </c>
      <c r="H17">
        <f t="shared" si="2"/>
        <v>890000000</v>
      </c>
      <c r="I17">
        <f t="shared" si="3"/>
        <v>1146223818.4410114</v>
      </c>
    </row>
    <row r="18" spans="1:9" ht="15" customHeight="1">
      <c r="A18" s="31">
        <f>IF(ROW()-3&lt;='01_Thông tin đầu vào'!$B$7,ROW()-3,"")</f>
        <v>15</v>
      </c>
      <c r="B18" s="32">
        <f>IF(A18="","",IF(A18=1,'01_Thông tin đầu vào'!$B$4,E17))</f>
        <v>2036223818.4410114</v>
      </c>
      <c r="C18" s="32">
        <f>IF(A18="","",'01_Thông tin đầu vào'!$B$5*12)</f>
        <v>60000000</v>
      </c>
      <c r="D18" s="32">
        <f>IF(A18="","",(B18+C18)*'01_Thông tin đầu vào'!$B$6)</f>
        <v>209622381.84410116</v>
      </c>
      <c r="E18" s="32">
        <f t="shared" si="0"/>
        <v>2305846200.2851124</v>
      </c>
      <c r="F18" s="32">
        <f>IF(A18="","",IF(A18=1,'01_Thông tin đầu vào'!$B$4+C18,F17+C18))</f>
        <v>950000000</v>
      </c>
      <c r="G18">
        <f t="shared" si="1"/>
        <v>15</v>
      </c>
      <c r="H18">
        <f t="shared" si="2"/>
        <v>950000000</v>
      </c>
      <c r="I18">
        <f t="shared" si="3"/>
        <v>1355846200.2851124</v>
      </c>
    </row>
    <row r="19" spans="1:9" ht="15" customHeight="1">
      <c r="A19" s="33">
        <f>IF(ROW()-3&lt;='01_Thông tin đầu vào'!$B$7,ROW()-3,"")</f>
        <v>16</v>
      </c>
      <c r="B19" s="34">
        <f>IF(A19="","",IF(A19=1,'01_Thông tin đầu vào'!$B$4,E18))</f>
        <v>2305846200.2851124</v>
      </c>
      <c r="C19" s="34">
        <f>IF(A19="","",'01_Thông tin đầu vào'!$B$5*12)</f>
        <v>60000000</v>
      </c>
      <c r="D19" s="34">
        <f>IF(A19="","",(B19+C19)*'01_Thông tin đầu vào'!$B$6)</f>
        <v>236584620.02851126</v>
      </c>
      <c r="E19" s="34">
        <f t="shared" si="0"/>
        <v>2602430820.3136234</v>
      </c>
      <c r="F19" s="34">
        <f>IF(A19="","",IF(A19=1,'01_Thông tin đầu vào'!$B$4+C19,F18+C19))</f>
        <v>1010000000</v>
      </c>
      <c r="G19">
        <f t="shared" si="1"/>
        <v>16</v>
      </c>
      <c r="H19">
        <f t="shared" si="2"/>
        <v>1010000000</v>
      </c>
      <c r="I19">
        <f t="shared" si="3"/>
        <v>1592430820.3136234</v>
      </c>
    </row>
    <row r="20" spans="1:9" ht="15" customHeight="1">
      <c r="A20" s="31">
        <f>IF(ROW()-3&lt;='01_Thông tin đầu vào'!$B$7,ROW()-3,"")</f>
        <v>17</v>
      </c>
      <c r="B20" s="32">
        <f>IF(A20="","",IF(A20=1,'01_Thông tin đầu vào'!$B$4,E19))</f>
        <v>2602430820.3136234</v>
      </c>
      <c r="C20" s="32">
        <f>IF(A20="","",'01_Thông tin đầu vào'!$B$5*12)</f>
        <v>60000000</v>
      </c>
      <c r="D20" s="32">
        <f>IF(A20="","",(B20+C20)*'01_Thông tin đầu vào'!$B$6)</f>
        <v>266243082.03136235</v>
      </c>
      <c r="E20" s="32">
        <f t="shared" si="0"/>
        <v>2928673902.344986</v>
      </c>
      <c r="F20" s="32">
        <f>IF(A20="","",IF(A20=1,'01_Thông tin đầu vào'!$B$4+C20,F19+C20))</f>
        <v>1070000000</v>
      </c>
      <c r="G20">
        <f t="shared" si="1"/>
        <v>17</v>
      </c>
      <c r="H20">
        <f t="shared" si="2"/>
        <v>1070000000</v>
      </c>
      <c r="I20">
        <f t="shared" si="3"/>
        <v>1858673902.344986</v>
      </c>
    </row>
    <row r="21" spans="1:9" ht="15" customHeight="1">
      <c r="A21" s="33">
        <f>IF(ROW()-3&lt;='01_Thông tin đầu vào'!$B$7,ROW()-3,"")</f>
        <v>18</v>
      </c>
      <c r="B21" s="34">
        <f>IF(A21="","",IF(A21=1,'01_Thông tin đầu vào'!$B$4,E20))</f>
        <v>2928673902.344986</v>
      </c>
      <c r="C21" s="34">
        <f>IF(A21="","",'01_Thông tin đầu vào'!$B$5*12)</f>
        <v>60000000</v>
      </c>
      <c r="D21" s="34">
        <f>IF(A21="","",(B21+C21)*'01_Thông tin đầu vào'!$B$6)</f>
        <v>298867390.23449862</v>
      </c>
      <c r="E21" s="34">
        <f t="shared" si="0"/>
        <v>3287541292.5794845</v>
      </c>
      <c r="F21" s="34">
        <f>IF(A21="","",IF(A21=1,'01_Thông tin đầu vào'!$B$4+C21,F20+C21))</f>
        <v>1130000000</v>
      </c>
      <c r="G21">
        <f t="shared" si="1"/>
        <v>18</v>
      </c>
      <c r="H21">
        <f t="shared" si="2"/>
        <v>1130000000</v>
      </c>
      <c r="I21">
        <f t="shared" si="3"/>
        <v>2157541292.5794845</v>
      </c>
    </row>
    <row r="22" spans="1:9" ht="15" customHeight="1">
      <c r="A22" s="31">
        <f>IF(ROW()-3&lt;='01_Thông tin đầu vào'!$B$7,ROW()-3,"")</f>
        <v>19</v>
      </c>
      <c r="B22" s="32">
        <f>IF(A22="","",IF(A22=1,'01_Thông tin đầu vào'!$B$4,E21))</f>
        <v>3287541292.5794845</v>
      </c>
      <c r="C22" s="32">
        <f>IF(A22="","",'01_Thông tin đầu vào'!$B$5*12)</f>
        <v>60000000</v>
      </c>
      <c r="D22" s="32">
        <f>IF(A22="","",(B22+C22)*'01_Thông tin đầu vào'!$B$6)</f>
        <v>334754129.25794846</v>
      </c>
      <c r="E22" s="32">
        <f t="shared" si="0"/>
        <v>3682295421.8374329</v>
      </c>
      <c r="F22" s="32">
        <f>IF(A22="","",IF(A22=1,'01_Thông tin đầu vào'!$B$4+C22,F21+C22))</f>
        <v>1190000000</v>
      </c>
      <c r="G22">
        <f t="shared" si="1"/>
        <v>19</v>
      </c>
      <c r="H22">
        <f t="shared" si="2"/>
        <v>1190000000</v>
      </c>
      <c r="I22">
        <f t="shared" si="3"/>
        <v>2492295421.8374329</v>
      </c>
    </row>
    <row r="23" spans="1:9" ht="15" customHeight="1">
      <c r="A23" s="33">
        <f>IF(ROW()-3&lt;='01_Thông tin đầu vào'!$B$7,ROW()-3,"")</f>
        <v>20</v>
      </c>
      <c r="B23" s="34">
        <f>IF(A23="","",IF(A23=1,'01_Thông tin đầu vào'!$B$4,E22))</f>
        <v>3682295421.8374329</v>
      </c>
      <c r="C23" s="34">
        <f>IF(A23="","",'01_Thông tin đầu vào'!$B$5*12)</f>
        <v>60000000</v>
      </c>
      <c r="D23" s="34">
        <f>IF(A23="","",(B23+C23)*'01_Thông tin đầu vào'!$B$6)</f>
        <v>374229542.1837433</v>
      </c>
      <c r="E23" s="34">
        <f t="shared" si="0"/>
        <v>4116524964.0211763</v>
      </c>
      <c r="F23" s="34">
        <f>IF(A23="","",IF(A23=1,'01_Thông tin đầu vào'!$B$4+C23,F22+C23))</f>
        <v>1250000000</v>
      </c>
      <c r="G23">
        <f t="shared" si="1"/>
        <v>20</v>
      </c>
      <c r="H23">
        <f t="shared" si="2"/>
        <v>1250000000</v>
      </c>
      <c r="I23">
        <f t="shared" si="3"/>
        <v>2866524964.0211763</v>
      </c>
    </row>
    <row r="24" spans="1:9" ht="15" customHeight="1">
      <c r="A24" s="31" t="str">
        <f>IF(ROW()-3&lt;='01_Thông tin đầu vào'!$B$7,ROW()-3,"")</f>
        <v/>
      </c>
      <c r="B24" s="32" t="str">
        <f>IF(A24="","",IF(A24=1,'01_Thông tin đầu vào'!$B$4,E23))</f>
        <v/>
      </c>
      <c r="C24" s="32" t="str">
        <f>IF(A24="","",'01_Thông tin đầu vào'!$B$5*12)</f>
        <v/>
      </c>
      <c r="D24" s="32" t="str">
        <f>IF(A24="","",(B24+C24)*'01_Thông tin đầu vào'!$B$6)</f>
        <v/>
      </c>
      <c r="E24" s="32" t="str">
        <f t="shared" si="0"/>
        <v/>
      </c>
      <c r="F24" s="32" t="str">
        <f>IF(A24="","",IF(A24=1,'01_Thông tin đầu vào'!$B$4+C24,F23+C24))</f>
        <v/>
      </c>
      <c r="G24" t="str">
        <f t="shared" si="1"/>
        <v/>
      </c>
      <c r="H24" t="str">
        <f t="shared" si="2"/>
        <v/>
      </c>
      <c r="I24" t="str">
        <f t="shared" si="3"/>
        <v/>
      </c>
    </row>
    <row r="25" spans="1:9" ht="15" customHeight="1">
      <c r="A25" s="33" t="str">
        <f>IF(ROW()-3&lt;='01_Thông tin đầu vào'!$B$7,ROW()-3,"")</f>
        <v/>
      </c>
      <c r="B25" s="34" t="str">
        <f>IF(A25="","",IF(A25=1,'01_Thông tin đầu vào'!$B$4,E24))</f>
        <v/>
      </c>
      <c r="C25" s="34" t="str">
        <f>IF(A25="","",'01_Thông tin đầu vào'!$B$5*12)</f>
        <v/>
      </c>
      <c r="D25" s="34" t="str">
        <f>IF(A25="","",(B25+C25)*'01_Thông tin đầu vào'!$B$6)</f>
        <v/>
      </c>
      <c r="E25" s="34" t="str">
        <f t="shared" si="0"/>
        <v/>
      </c>
      <c r="F25" s="34" t="str">
        <f>IF(A25="","",IF(A25=1,'01_Thông tin đầu vào'!$B$4+C25,F24+C25))</f>
        <v/>
      </c>
      <c r="G25" t="str">
        <f t="shared" si="1"/>
        <v/>
      </c>
      <c r="H25" t="str">
        <f t="shared" si="2"/>
        <v/>
      </c>
      <c r="I25" t="str">
        <f t="shared" si="3"/>
        <v/>
      </c>
    </row>
    <row r="26" spans="1:9" ht="15" customHeight="1">
      <c r="A26" s="31" t="str">
        <f>IF(ROW()-3&lt;='01_Thông tin đầu vào'!$B$7,ROW()-3,"")</f>
        <v/>
      </c>
      <c r="B26" s="32" t="str">
        <f>IF(A26="","",IF(A26=1,'01_Thông tin đầu vào'!$B$4,E25))</f>
        <v/>
      </c>
      <c r="C26" s="32" t="str">
        <f>IF(A26="","",'01_Thông tin đầu vào'!$B$5*12)</f>
        <v/>
      </c>
      <c r="D26" s="32" t="str">
        <f>IF(A26="","",(B26+C26)*'01_Thông tin đầu vào'!$B$6)</f>
        <v/>
      </c>
      <c r="E26" s="32" t="str">
        <f t="shared" si="0"/>
        <v/>
      </c>
      <c r="F26" s="32" t="str">
        <f>IF(A26="","",IF(A26=1,'01_Thông tin đầu vào'!$B$4+C26,F25+C26))</f>
        <v/>
      </c>
      <c r="G26" t="str">
        <f t="shared" si="1"/>
        <v/>
      </c>
      <c r="H26" t="str">
        <f t="shared" si="2"/>
        <v/>
      </c>
      <c r="I26" t="str">
        <f t="shared" si="3"/>
        <v/>
      </c>
    </row>
    <row r="27" spans="1:9" ht="15" customHeight="1">
      <c r="A27" s="33" t="str">
        <f>IF(ROW()-3&lt;='01_Thông tin đầu vào'!$B$7,ROW()-3,"")</f>
        <v/>
      </c>
      <c r="B27" s="34" t="str">
        <f>IF(A27="","",IF(A27=1,'01_Thông tin đầu vào'!$B$4,E26))</f>
        <v/>
      </c>
      <c r="C27" s="34" t="str">
        <f>IF(A27="","",'01_Thông tin đầu vào'!$B$5*12)</f>
        <v/>
      </c>
      <c r="D27" s="34" t="str">
        <f>IF(A27="","",(B27+C27)*'01_Thông tin đầu vào'!$B$6)</f>
        <v/>
      </c>
      <c r="E27" s="34" t="str">
        <f t="shared" si="0"/>
        <v/>
      </c>
      <c r="F27" s="34" t="str">
        <f>IF(A27="","",IF(A27=1,'01_Thông tin đầu vào'!$B$4+C27,F26+C27))</f>
        <v/>
      </c>
      <c r="G27" t="str">
        <f t="shared" si="1"/>
        <v/>
      </c>
      <c r="H27" t="str">
        <f t="shared" si="2"/>
        <v/>
      </c>
      <c r="I27" t="str">
        <f t="shared" si="3"/>
        <v/>
      </c>
    </row>
    <row r="28" spans="1:9" ht="15" customHeight="1">
      <c r="A28" s="31" t="str">
        <f>IF(ROW()-3&lt;='01_Thông tin đầu vào'!$B$7,ROW()-3,"")</f>
        <v/>
      </c>
      <c r="B28" s="32" t="str">
        <f>IF(A28="","",IF(A28=1,'01_Thông tin đầu vào'!$B$4,E27))</f>
        <v/>
      </c>
      <c r="C28" s="32" t="str">
        <f>IF(A28="","",'01_Thông tin đầu vào'!$B$5*12)</f>
        <v/>
      </c>
      <c r="D28" s="32" t="str">
        <f>IF(A28="","",(B28+C28)*'01_Thông tin đầu vào'!$B$6)</f>
        <v/>
      </c>
      <c r="E28" s="32" t="str">
        <f t="shared" si="0"/>
        <v/>
      </c>
      <c r="F28" s="32" t="str">
        <f>IF(A28="","",IF(A28=1,'01_Thông tin đầu vào'!$B$4+C28,F27+C28))</f>
        <v/>
      </c>
      <c r="G28" t="str">
        <f t="shared" si="1"/>
        <v/>
      </c>
      <c r="H28" t="str">
        <f t="shared" si="2"/>
        <v/>
      </c>
      <c r="I28" t="str">
        <f t="shared" si="3"/>
        <v/>
      </c>
    </row>
    <row r="29" spans="1:9" ht="15" customHeight="1">
      <c r="A29" s="33" t="str">
        <f>IF(ROW()-3&lt;='01_Thông tin đầu vào'!$B$7,ROW()-3,"")</f>
        <v/>
      </c>
      <c r="B29" s="34" t="str">
        <f>IF(A29="","",IF(A29=1,'01_Thông tin đầu vào'!$B$4,E28))</f>
        <v/>
      </c>
      <c r="C29" s="34" t="str">
        <f>IF(A29="","",'01_Thông tin đầu vào'!$B$5*12)</f>
        <v/>
      </c>
      <c r="D29" s="34" t="str">
        <f>IF(A29="","",(B29+C29)*'01_Thông tin đầu vào'!$B$6)</f>
        <v/>
      </c>
      <c r="E29" s="34" t="str">
        <f t="shared" si="0"/>
        <v/>
      </c>
      <c r="F29" s="34" t="str">
        <f>IF(A29="","",IF(A29=1,'01_Thông tin đầu vào'!$B$4+C29,F28+C29))</f>
        <v/>
      </c>
      <c r="G29" t="str">
        <f t="shared" si="1"/>
        <v/>
      </c>
      <c r="H29" t="str">
        <f t="shared" si="2"/>
        <v/>
      </c>
      <c r="I29" t="str">
        <f t="shared" si="3"/>
        <v/>
      </c>
    </row>
    <row r="30" spans="1:9" ht="15" customHeight="1">
      <c r="A30" s="31" t="str">
        <f>IF(ROW()-3&lt;='01_Thông tin đầu vào'!$B$7,ROW()-3,"")</f>
        <v/>
      </c>
      <c r="B30" s="32" t="str">
        <f>IF(A30="","",IF(A30=1,'01_Thông tin đầu vào'!$B$4,E29))</f>
        <v/>
      </c>
      <c r="C30" s="32" t="str">
        <f>IF(A30="","",'01_Thông tin đầu vào'!$B$5*12)</f>
        <v/>
      </c>
      <c r="D30" s="32" t="str">
        <f>IF(A30="","",(B30+C30)*'01_Thông tin đầu vào'!$B$6)</f>
        <v/>
      </c>
      <c r="E30" s="32" t="str">
        <f t="shared" si="0"/>
        <v/>
      </c>
      <c r="F30" s="32" t="str">
        <f>IF(A30="","",IF(A30=1,'01_Thông tin đầu vào'!$B$4+C30,F29+C30))</f>
        <v/>
      </c>
      <c r="G30" t="str">
        <f t="shared" si="1"/>
        <v/>
      </c>
      <c r="H30" t="str">
        <f t="shared" si="2"/>
        <v/>
      </c>
      <c r="I30" t="str">
        <f t="shared" si="3"/>
        <v/>
      </c>
    </row>
    <row r="31" spans="1:9" ht="15" customHeight="1">
      <c r="A31" s="33" t="str">
        <f>IF(ROW()-3&lt;='01_Thông tin đầu vào'!$B$7,ROW()-3,"")</f>
        <v/>
      </c>
      <c r="B31" s="34" t="str">
        <f>IF(A31="","",IF(A31=1,'01_Thông tin đầu vào'!$B$4,E30))</f>
        <v/>
      </c>
      <c r="C31" s="34" t="str">
        <f>IF(A31="","",'01_Thông tin đầu vào'!$B$5*12)</f>
        <v/>
      </c>
      <c r="D31" s="34" t="str">
        <f>IF(A31="","",(B31+C31)*'01_Thông tin đầu vào'!$B$6)</f>
        <v/>
      </c>
      <c r="E31" s="34" t="str">
        <f t="shared" si="0"/>
        <v/>
      </c>
      <c r="F31" s="34" t="str">
        <f>IF(A31="","",IF(A31=1,'01_Thông tin đầu vào'!$B$4+C31,F30+C31))</f>
        <v/>
      </c>
      <c r="G31" t="str">
        <f t="shared" si="1"/>
        <v/>
      </c>
      <c r="H31" t="str">
        <f t="shared" si="2"/>
        <v/>
      </c>
      <c r="I31" t="str">
        <f t="shared" si="3"/>
        <v/>
      </c>
    </row>
    <row r="32" spans="1:9" ht="15" customHeight="1">
      <c r="A32" s="31" t="str">
        <f>IF(ROW()-3&lt;='01_Thông tin đầu vào'!$B$7,ROW()-3,"")</f>
        <v/>
      </c>
      <c r="B32" s="32" t="str">
        <f>IF(A32="","",IF(A32=1,'01_Thông tin đầu vào'!$B$4,E31))</f>
        <v/>
      </c>
      <c r="C32" s="32" t="str">
        <f>IF(A32="","",'01_Thông tin đầu vào'!$B$5*12)</f>
        <v/>
      </c>
      <c r="D32" s="32" t="str">
        <f>IF(A32="","",(B32+C32)*'01_Thông tin đầu vào'!$B$6)</f>
        <v/>
      </c>
      <c r="E32" s="32" t="str">
        <f t="shared" si="0"/>
        <v/>
      </c>
      <c r="F32" s="32" t="str">
        <f>IF(A32="","",IF(A32=1,'01_Thông tin đầu vào'!$B$4+C32,F31+C32))</f>
        <v/>
      </c>
      <c r="G32" t="str">
        <f t="shared" si="1"/>
        <v/>
      </c>
      <c r="H32" t="str">
        <f t="shared" si="2"/>
        <v/>
      </c>
      <c r="I32" t="str">
        <f t="shared" si="3"/>
        <v/>
      </c>
    </row>
    <row r="33" spans="1:9" ht="15" customHeight="1">
      <c r="A33" s="33" t="str">
        <f>IF(ROW()-3&lt;='01_Thông tin đầu vào'!$B$7,ROW()-3,"")</f>
        <v/>
      </c>
      <c r="B33" s="34" t="str">
        <f>IF(A33="","",IF(A33=1,'01_Thông tin đầu vào'!$B$4,E32))</f>
        <v/>
      </c>
      <c r="C33" s="34" t="str">
        <f>IF(A33="","",'01_Thông tin đầu vào'!$B$5*12)</f>
        <v/>
      </c>
      <c r="D33" s="34" t="str">
        <f>IF(A33="","",(B33+C33)*'01_Thông tin đầu vào'!$B$6)</f>
        <v/>
      </c>
      <c r="E33" s="34" t="str">
        <f t="shared" si="0"/>
        <v/>
      </c>
      <c r="F33" s="34" t="str">
        <f>IF(A33="","",IF(A33=1,'01_Thông tin đầu vào'!$B$4+C33,F32+C33))</f>
        <v/>
      </c>
      <c r="G33" t="str">
        <f t="shared" si="1"/>
        <v/>
      </c>
      <c r="H33" t="str">
        <f t="shared" si="2"/>
        <v/>
      </c>
      <c r="I33" t="str">
        <f t="shared" si="3"/>
        <v/>
      </c>
    </row>
    <row r="34" spans="1:9" ht="15" customHeight="1">
      <c r="A34" s="31" t="str">
        <f>IF(ROW()-3&lt;='01_Thông tin đầu vào'!$B$7,ROW()-3,"")</f>
        <v/>
      </c>
      <c r="B34" s="32" t="str">
        <f>IF(A34="","",IF(A34=1,'01_Thông tin đầu vào'!$B$4,E33))</f>
        <v/>
      </c>
      <c r="C34" s="32" t="str">
        <f>IF(A34="","",'01_Thông tin đầu vào'!$B$5*12)</f>
        <v/>
      </c>
      <c r="D34" s="32" t="str">
        <f>IF(A34="","",(B34+C34)*'01_Thông tin đầu vào'!$B$6)</f>
        <v/>
      </c>
      <c r="E34" s="32" t="str">
        <f t="shared" si="0"/>
        <v/>
      </c>
      <c r="F34" s="32" t="str">
        <f>IF(A34="","",IF(A34=1,'01_Thông tin đầu vào'!$B$4+C34,F33+C34))</f>
        <v/>
      </c>
      <c r="G34" t="str">
        <f t="shared" si="1"/>
        <v/>
      </c>
      <c r="H34" t="str">
        <f t="shared" si="2"/>
        <v/>
      </c>
      <c r="I34" t="str">
        <f t="shared" si="3"/>
        <v/>
      </c>
    </row>
    <row r="35" spans="1:9" ht="15" customHeight="1">
      <c r="A35" s="33" t="str">
        <f>IF(ROW()-3&lt;='01_Thông tin đầu vào'!$B$7,ROW()-3,"")</f>
        <v/>
      </c>
      <c r="B35" s="34" t="str">
        <f>IF(A35="","",IF(A35=1,'01_Thông tin đầu vào'!$B$4,E34))</f>
        <v/>
      </c>
      <c r="C35" s="34" t="str">
        <f>IF(A35="","",'01_Thông tin đầu vào'!$B$5*12)</f>
        <v/>
      </c>
      <c r="D35" s="34" t="str">
        <f>IF(A35="","",(B35+C35)*'01_Thông tin đầu vào'!$B$6)</f>
        <v/>
      </c>
      <c r="E35" s="34" t="str">
        <f t="shared" si="0"/>
        <v/>
      </c>
      <c r="F35" s="34" t="str">
        <f>IF(A35="","",IF(A35=1,'01_Thông tin đầu vào'!$B$4+C35,F34+C35))</f>
        <v/>
      </c>
      <c r="G35" t="str">
        <f t="shared" si="1"/>
        <v/>
      </c>
      <c r="H35" t="str">
        <f t="shared" si="2"/>
        <v/>
      </c>
      <c r="I35" t="str">
        <f t="shared" si="3"/>
        <v/>
      </c>
    </row>
    <row r="36" spans="1:9" ht="15" customHeight="1">
      <c r="A36" s="31" t="str">
        <f>IF(ROW()-3&lt;='01_Thông tin đầu vào'!$B$7,ROW()-3,"")</f>
        <v/>
      </c>
      <c r="B36" s="32" t="str">
        <f>IF(A36="","",IF(A36=1,'01_Thông tin đầu vào'!$B$4,E35))</f>
        <v/>
      </c>
      <c r="C36" s="32" t="str">
        <f>IF(A36="","",'01_Thông tin đầu vào'!$B$5*12)</f>
        <v/>
      </c>
      <c r="D36" s="32" t="str">
        <f>IF(A36="","",(B36+C36)*'01_Thông tin đầu vào'!$B$6)</f>
        <v/>
      </c>
      <c r="E36" s="32" t="str">
        <f t="shared" si="0"/>
        <v/>
      </c>
      <c r="F36" s="32" t="str">
        <f>IF(A36="","",IF(A36=1,'01_Thông tin đầu vào'!$B$4+C36,F35+C36))</f>
        <v/>
      </c>
      <c r="G36" t="str">
        <f t="shared" si="1"/>
        <v/>
      </c>
      <c r="H36" t="str">
        <f t="shared" si="2"/>
        <v/>
      </c>
      <c r="I36" t="str">
        <f t="shared" si="3"/>
        <v/>
      </c>
    </row>
    <row r="37" spans="1:9" ht="15" customHeight="1">
      <c r="A37" s="33" t="str">
        <f>IF(ROW()-3&lt;='01_Thông tin đầu vào'!$B$7,ROW()-3,"")</f>
        <v/>
      </c>
      <c r="B37" s="34" t="str">
        <f>IF(A37="","",IF(A37=1,'01_Thông tin đầu vào'!$B$4,E36))</f>
        <v/>
      </c>
      <c r="C37" s="34" t="str">
        <f>IF(A37="","",'01_Thông tin đầu vào'!$B$5*12)</f>
        <v/>
      </c>
      <c r="D37" s="34" t="str">
        <f>IF(A37="","",(B37+C37)*'01_Thông tin đầu vào'!$B$6)</f>
        <v/>
      </c>
      <c r="E37" s="34" t="str">
        <f t="shared" si="0"/>
        <v/>
      </c>
      <c r="F37" s="34" t="str">
        <f>IF(A37="","",IF(A37=1,'01_Thông tin đầu vào'!$B$4+C37,F36+C37))</f>
        <v/>
      </c>
      <c r="G37" t="str">
        <f t="shared" si="1"/>
        <v/>
      </c>
      <c r="H37" t="str">
        <f t="shared" si="2"/>
        <v/>
      </c>
      <c r="I37" t="str">
        <f t="shared" si="3"/>
        <v/>
      </c>
    </row>
    <row r="38" spans="1:9" ht="15" customHeight="1">
      <c r="A38" s="31" t="str">
        <f>IF(ROW()-3&lt;='01_Thông tin đầu vào'!$B$7,ROW()-3,"")</f>
        <v/>
      </c>
      <c r="B38" s="32" t="str">
        <f>IF(A38="","",IF(A38=1,'01_Thông tin đầu vào'!$B$4,E37))</f>
        <v/>
      </c>
      <c r="C38" s="32" t="str">
        <f>IF(A38="","",'01_Thông tin đầu vào'!$B$5*12)</f>
        <v/>
      </c>
      <c r="D38" s="32" t="str">
        <f>IF(A38="","",(B38+C38)*'01_Thông tin đầu vào'!$B$6)</f>
        <v/>
      </c>
      <c r="E38" s="32" t="str">
        <f t="shared" si="0"/>
        <v/>
      </c>
      <c r="F38" s="32" t="str">
        <f>IF(A38="","",IF(A38=1,'01_Thông tin đầu vào'!$B$4+C38,F37+C38))</f>
        <v/>
      </c>
      <c r="G38" t="str">
        <f t="shared" si="1"/>
        <v/>
      </c>
      <c r="H38" t="str">
        <f t="shared" si="2"/>
        <v/>
      </c>
      <c r="I38" t="str">
        <f t="shared" si="3"/>
        <v/>
      </c>
    </row>
    <row r="39" spans="1:9" ht="15" customHeight="1">
      <c r="A39" s="33" t="str">
        <f>IF(ROW()-3&lt;='01_Thông tin đầu vào'!$B$7,ROW()-3,"")</f>
        <v/>
      </c>
      <c r="B39" s="34" t="str">
        <f>IF(A39="","",IF(A39=1,'01_Thông tin đầu vào'!$B$4,E38))</f>
        <v/>
      </c>
      <c r="C39" s="34" t="str">
        <f>IF(A39="","",'01_Thông tin đầu vào'!$B$5*12)</f>
        <v/>
      </c>
      <c r="D39" s="34" t="str">
        <f>IF(A39="","",(B39+C39)*'01_Thông tin đầu vào'!$B$6)</f>
        <v/>
      </c>
      <c r="E39" s="34" t="str">
        <f t="shared" si="0"/>
        <v/>
      </c>
      <c r="F39" s="34" t="str">
        <f>IF(A39="","",IF(A39=1,'01_Thông tin đầu vào'!$B$4+C39,F38+C39))</f>
        <v/>
      </c>
      <c r="G39" t="str">
        <f t="shared" si="1"/>
        <v/>
      </c>
      <c r="H39" t="str">
        <f t="shared" si="2"/>
        <v/>
      </c>
      <c r="I39" t="str">
        <f t="shared" si="3"/>
        <v/>
      </c>
    </row>
    <row r="40" spans="1:9" ht="15" customHeight="1">
      <c r="A40" s="31" t="str">
        <f>IF(ROW()-3&lt;='01_Thông tin đầu vào'!$B$7,ROW()-3,"")</f>
        <v/>
      </c>
      <c r="B40" s="32" t="str">
        <f>IF(A40="","",IF(A40=1,'01_Thông tin đầu vào'!$B$4,E39))</f>
        <v/>
      </c>
      <c r="C40" s="32" t="str">
        <f>IF(A40="","",'01_Thông tin đầu vào'!$B$5*12)</f>
        <v/>
      </c>
      <c r="D40" s="32" t="str">
        <f>IF(A40="","",(B40+C40)*'01_Thông tin đầu vào'!$B$6)</f>
        <v/>
      </c>
      <c r="E40" s="32" t="str">
        <f t="shared" si="0"/>
        <v/>
      </c>
      <c r="F40" s="32" t="str">
        <f>IF(A40="","",IF(A40=1,'01_Thông tin đầu vào'!$B$4+C40,F39+C40))</f>
        <v/>
      </c>
      <c r="G40" t="str">
        <f t="shared" si="1"/>
        <v/>
      </c>
      <c r="H40" t="str">
        <f t="shared" si="2"/>
        <v/>
      </c>
      <c r="I40" t="str">
        <f t="shared" si="3"/>
        <v/>
      </c>
    </row>
    <row r="41" spans="1:9" ht="15" customHeight="1">
      <c r="A41" s="33" t="str">
        <f>IF(ROW()-3&lt;='01_Thông tin đầu vào'!$B$7,ROW()-3,"")</f>
        <v/>
      </c>
      <c r="B41" s="34" t="str">
        <f>IF(A41="","",IF(A41=1,'01_Thông tin đầu vào'!$B$4,E40))</f>
        <v/>
      </c>
      <c r="C41" s="34" t="str">
        <f>IF(A41="","",'01_Thông tin đầu vào'!$B$5*12)</f>
        <v/>
      </c>
      <c r="D41" s="34" t="str">
        <f>IF(A41="","",(B41+C41)*'01_Thông tin đầu vào'!$B$6)</f>
        <v/>
      </c>
      <c r="E41" s="34" t="str">
        <f t="shared" si="0"/>
        <v/>
      </c>
      <c r="F41" s="34" t="str">
        <f>IF(A41="","",IF(A41=1,'01_Thông tin đầu vào'!$B$4+C41,F40+C41))</f>
        <v/>
      </c>
      <c r="G41" t="str">
        <f t="shared" si="1"/>
        <v/>
      </c>
      <c r="H41" t="str">
        <f t="shared" si="2"/>
        <v/>
      </c>
      <c r="I41" t="str">
        <f t="shared" si="3"/>
        <v/>
      </c>
    </row>
    <row r="42" spans="1:9" ht="15" customHeight="1">
      <c r="A42" s="31" t="str">
        <f>IF(ROW()-3&lt;='01_Thông tin đầu vào'!$B$7,ROW()-3,"")</f>
        <v/>
      </c>
      <c r="B42" s="32" t="str">
        <f>IF(A42="","",IF(A42=1,'01_Thông tin đầu vào'!$B$4,E41))</f>
        <v/>
      </c>
      <c r="C42" s="32" t="str">
        <f>IF(A42="","",'01_Thông tin đầu vào'!$B$5*12)</f>
        <v/>
      </c>
      <c r="D42" s="32" t="str">
        <f>IF(A42="","",(B42+C42)*'01_Thông tin đầu vào'!$B$6)</f>
        <v/>
      </c>
      <c r="E42" s="32" t="str">
        <f t="shared" si="0"/>
        <v/>
      </c>
      <c r="F42" s="32" t="str">
        <f>IF(A42="","",IF(A42=1,'01_Thông tin đầu vào'!$B$4+C42,F41+C42))</f>
        <v/>
      </c>
      <c r="G42" t="str">
        <f t="shared" si="1"/>
        <v/>
      </c>
      <c r="H42" t="str">
        <f t="shared" si="2"/>
        <v/>
      </c>
      <c r="I42" t="str">
        <f t="shared" si="3"/>
        <v/>
      </c>
    </row>
    <row r="43" spans="1:9" ht="15" customHeight="1">
      <c r="A43" s="33" t="str">
        <f>IF(ROW()-3&lt;='01_Thông tin đầu vào'!$B$7,ROW()-3,"")</f>
        <v/>
      </c>
      <c r="B43" s="34" t="str">
        <f>IF(A43="","",IF(A43=1,'01_Thông tin đầu vào'!$B$4,E42))</f>
        <v/>
      </c>
      <c r="C43" s="34" t="str">
        <f>IF(A43="","",'01_Thông tin đầu vào'!$B$5*12)</f>
        <v/>
      </c>
      <c r="D43" s="34" t="str">
        <f>IF(A43="","",(B43+C43)*'01_Thông tin đầu vào'!$B$6)</f>
        <v/>
      </c>
      <c r="E43" s="34" t="str">
        <f t="shared" si="0"/>
        <v/>
      </c>
      <c r="F43" s="34" t="str">
        <f>IF(A43="","",IF(A43=1,'01_Thông tin đầu vào'!$B$4+C43,F42+C43))</f>
        <v/>
      </c>
      <c r="G43" t="str">
        <f t="shared" si="1"/>
        <v/>
      </c>
      <c r="H43" t="str">
        <f t="shared" si="2"/>
        <v/>
      </c>
      <c r="I43" t="str">
        <f t="shared" si="3"/>
        <v/>
      </c>
    </row>
    <row r="44" spans="1:9" ht="15" customHeight="1">
      <c r="A44" s="31" t="str">
        <f>IF(ROW()-3&lt;='01_Thông tin đầu vào'!$B$7,ROW()-3,"")</f>
        <v/>
      </c>
      <c r="B44" s="32" t="str">
        <f>IF(A44="","",IF(A44=1,'01_Thông tin đầu vào'!$B$4,E43))</f>
        <v/>
      </c>
      <c r="C44" s="32" t="str">
        <f>IF(A44="","",'01_Thông tin đầu vào'!$B$5*12)</f>
        <v/>
      </c>
      <c r="D44" s="32" t="str">
        <f>IF(A44="","",(B44+C44)*'01_Thông tin đầu vào'!$B$6)</f>
        <v/>
      </c>
      <c r="E44" s="32" t="str">
        <f t="shared" si="0"/>
        <v/>
      </c>
      <c r="F44" s="32" t="str">
        <f>IF(A44="","",IF(A44=1,'01_Thông tin đầu vào'!$B$4+C44,F43+C44))</f>
        <v/>
      </c>
      <c r="G44" t="str">
        <f t="shared" si="1"/>
        <v/>
      </c>
      <c r="H44" t="str">
        <f t="shared" si="2"/>
        <v/>
      </c>
      <c r="I44" t="str">
        <f t="shared" si="3"/>
        <v/>
      </c>
    </row>
    <row r="45" spans="1:9" ht="15" customHeight="1">
      <c r="A45" s="33" t="str">
        <f>IF(ROW()-3&lt;='01_Thông tin đầu vào'!$B$7,ROW()-3,"")</f>
        <v/>
      </c>
      <c r="B45" s="34" t="str">
        <f>IF(A45="","",IF(A45=1,'01_Thông tin đầu vào'!$B$4,E44))</f>
        <v/>
      </c>
      <c r="C45" s="34" t="str">
        <f>IF(A45="","",'01_Thông tin đầu vào'!$B$5*12)</f>
        <v/>
      </c>
      <c r="D45" s="34" t="str">
        <f>IF(A45="","",(B45+C45)*'01_Thông tin đầu vào'!$B$6)</f>
        <v/>
      </c>
      <c r="E45" s="34" t="str">
        <f t="shared" si="0"/>
        <v/>
      </c>
      <c r="F45" s="34" t="str">
        <f>IF(A45="","",IF(A45=1,'01_Thông tin đầu vào'!$B$4+C45,F44+C45))</f>
        <v/>
      </c>
      <c r="G45" t="str">
        <f t="shared" si="1"/>
        <v/>
      </c>
      <c r="H45" t="str">
        <f t="shared" si="2"/>
        <v/>
      </c>
      <c r="I45" t="str">
        <f t="shared" si="3"/>
        <v/>
      </c>
    </row>
    <row r="46" spans="1:9" ht="15" customHeight="1">
      <c r="A46" s="31" t="str">
        <f>IF(ROW()-3&lt;='01_Thông tin đầu vào'!$B$7,ROW()-3,"")</f>
        <v/>
      </c>
      <c r="B46" s="32" t="str">
        <f>IF(A46="","",IF(A46=1,'01_Thông tin đầu vào'!$B$4,E45))</f>
        <v/>
      </c>
      <c r="C46" s="32" t="str">
        <f>IF(A46="","",'01_Thông tin đầu vào'!$B$5*12)</f>
        <v/>
      </c>
      <c r="D46" s="32" t="str">
        <f>IF(A46="","",(B46+C46)*'01_Thông tin đầu vào'!$B$6)</f>
        <v/>
      </c>
      <c r="E46" s="32" t="str">
        <f t="shared" si="0"/>
        <v/>
      </c>
      <c r="F46" s="32" t="str">
        <f>IF(A46="","",IF(A46=1,'01_Thông tin đầu vào'!$B$4+C46,F45+C46))</f>
        <v/>
      </c>
      <c r="G46" t="str">
        <f t="shared" si="1"/>
        <v/>
      </c>
      <c r="H46" t="str">
        <f t="shared" si="2"/>
        <v/>
      </c>
      <c r="I46" t="str">
        <f t="shared" si="3"/>
        <v/>
      </c>
    </row>
    <row r="47" spans="1:9" ht="15" customHeight="1">
      <c r="A47" s="33" t="str">
        <f>IF(ROW()-3&lt;='01_Thông tin đầu vào'!$B$7,ROW()-3,"")</f>
        <v/>
      </c>
      <c r="B47" s="34" t="str">
        <f>IF(A47="","",IF(A47=1,'01_Thông tin đầu vào'!$B$4,E46))</f>
        <v/>
      </c>
      <c r="C47" s="34" t="str">
        <f>IF(A47="","",'01_Thông tin đầu vào'!$B$5*12)</f>
        <v/>
      </c>
      <c r="D47" s="34" t="str">
        <f>IF(A47="","",(B47+C47)*'01_Thông tin đầu vào'!$B$6)</f>
        <v/>
      </c>
      <c r="E47" s="34" t="str">
        <f t="shared" si="0"/>
        <v/>
      </c>
      <c r="F47" s="34" t="str">
        <f>IF(A47="","",IF(A47=1,'01_Thông tin đầu vào'!$B$4+C47,F46+C47))</f>
        <v/>
      </c>
      <c r="G47" t="str">
        <f t="shared" si="1"/>
        <v/>
      </c>
      <c r="H47" t="str">
        <f t="shared" si="2"/>
        <v/>
      </c>
      <c r="I47" t="str">
        <f t="shared" si="3"/>
        <v/>
      </c>
    </row>
    <row r="48" spans="1:9" ht="15" customHeight="1">
      <c r="A48" s="31" t="str">
        <f>IF(ROW()-3&lt;='01_Thông tin đầu vào'!$B$7,ROW()-3,"")</f>
        <v/>
      </c>
      <c r="B48" s="32" t="str">
        <f>IF(A48="","",IF(A48=1,'01_Thông tin đầu vào'!$B$4,E47))</f>
        <v/>
      </c>
      <c r="C48" s="32" t="str">
        <f>IF(A48="","",'01_Thông tin đầu vào'!$B$5*12)</f>
        <v/>
      </c>
      <c r="D48" s="32" t="str">
        <f>IF(A48="","",(B48+C48)*'01_Thông tin đầu vào'!$B$6)</f>
        <v/>
      </c>
      <c r="E48" s="32" t="str">
        <f t="shared" si="0"/>
        <v/>
      </c>
      <c r="F48" s="32" t="str">
        <f>IF(A48="","",IF(A48=1,'01_Thông tin đầu vào'!$B$4+C48,F47+C48))</f>
        <v/>
      </c>
      <c r="G48" t="str">
        <f t="shared" si="1"/>
        <v/>
      </c>
      <c r="H48" t="str">
        <f t="shared" si="2"/>
        <v/>
      </c>
      <c r="I48" t="str">
        <f t="shared" si="3"/>
        <v/>
      </c>
    </row>
    <row r="49" spans="1:9" ht="15" customHeight="1">
      <c r="A49" s="33" t="str">
        <f>IF(ROW()-3&lt;='01_Thông tin đầu vào'!$B$7,ROW()-3,"")</f>
        <v/>
      </c>
      <c r="B49" s="34" t="str">
        <f>IF(A49="","",IF(A49=1,'01_Thông tin đầu vào'!$B$4,E48))</f>
        <v/>
      </c>
      <c r="C49" s="34" t="str">
        <f>IF(A49="","",'01_Thông tin đầu vào'!$B$5*12)</f>
        <v/>
      </c>
      <c r="D49" s="34" t="str">
        <f>IF(A49="","",(B49+C49)*'01_Thông tin đầu vào'!$B$6)</f>
        <v/>
      </c>
      <c r="E49" s="34" t="str">
        <f t="shared" si="0"/>
        <v/>
      </c>
      <c r="F49" s="34" t="str">
        <f>IF(A49="","",IF(A49=1,'01_Thông tin đầu vào'!$B$4+C49,F48+C49))</f>
        <v/>
      </c>
      <c r="G49" t="str">
        <f t="shared" si="1"/>
        <v/>
      </c>
      <c r="H49" t="str">
        <f t="shared" si="2"/>
        <v/>
      </c>
      <c r="I49" t="str">
        <f t="shared" si="3"/>
        <v/>
      </c>
    </row>
    <row r="50" spans="1:9" ht="15" customHeight="1">
      <c r="A50" s="31" t="str">
        <f>IF(ROW()-3&lt;='01_Thông tin đầu vào'!$B$7,ROW()-3,"")</f>
        <v/>
      </c>
      <c r="B50" s="32" t="str">
        <f>IF(A50="","",IF(A50=1,'01_Thông tin đầu vào'!$B$4,E49))</f>
        <v/>
      </c>
      <c r="C50" s="32" t="str">
        <f>IF(A50="","",'01_Thông tin đầu vào'!$B$5*12)</f>
        <v/>
      </c>
      <c r="D50" s="32" t="str">
        <f>IF(A50="","",(B50+C50)*'01_Thông tin đầu vào'!$B$6)</f>
        <v/>
      </c>
      <c r="E50" s="32" t="str">
        <f t="shared" si="0"/>
        <v/>
      </c>
      <c r="F50" s="32" t="str">
        <f>IF(A50="","",IF(A50=1,'01_Thông tin đầu vào'!$B$4+C50,F49+C50))</f>
        <v/>
      </c>
      <c r="G50" t="str">
        <f t="shared" si="1"/>
        <v/>
      </c>
      <c r="H50" t="str">
        <f t="shared" si="2"/>
        <v/>
      </c>
      <c r="I50" t="str">
        <f t="shared" si="3"/>
        <v/>
      </c>
    </row>
    <row r="51" spans="1:9" ht="15" customHeight="1">
      <c r="A51" s="33" t="str">
        <f>IF(ROW()-3&lt;='01_Thông tin đầu vào'!$B$7,ROW()-3,"")</f>
        <v/>
      </c>
      <c r="B51" s="34" t="str">
        <f>IF(A51="","",IF(A51=1,'01_Thông tin đầu vào'!$B$4,E50))</f>
        <v/>
      </c>
      <c r="C51" s="34" t="str">
        <f>IF(A51="","",'01_Thông tin đầu vào'!$B$5*12)</f>
        <v/>
      </c>
      <c r="D51" s="34" t="str">
        <f>IF(A51="","",(B51+C51)*'01_Thông tin đầu vào'!$B$6)</f>
        <v/>
      </c>
      <c r="E51" s="34" t="str">
        <f t="shared" si="0"/>
        <v/>
      </c>
      <c r="F51" s="34" t="str">
        <f>IF(A51="","",IF(A51=1,'01_Thông tin đầu vào'!$B$4+C51,F50+C51))</f>
        <v/>
      </c>
      <c r="G51" t="str">
        <f t="shared" si="1"/>
        <v/>
      </c>
      <c r="H51" t="str">
        <f t="shared" si="2"/>
        <v/>
      </c>
      <c r="I51" t="str">
        <f t="shared" si="3"/>
        <v/>
      </c>
    </row>
    <row r="52" spans="1:9" ht="15" customHeight="1">
      <c r="A52" s="31" t="str">
        <f>IF(ROW()-3&lt;='01_Thông tin đầu vào'!$B$7,ROW()-3,"")</f>
        <v/>
      </c>
      <c r="B52" s="32" t="str">
        <f>IF(A52="","",IF(A52=1,'01_Thông tin đầu vào'!$B$4,E51))</f>
        <v/>
      </c>
      <c r="C52" s="32" t="str">
        <f>IF(A52="","",'01_Thông tin đầu vào'!$B$5*12)</f>
        <v/>
      </c>
      <c r="D52" s="32" t="str">
        <f>IF(A52="","",(B52+C52)*'01_Thông tin đầu vào'!$B$6)</f>
        <v/>
      </c>
      <c r="E52" s="32" t="str">
        <f t="shared" si="0"/>
        <v/>
      </c>
      <c r="F52" s="32" t="str">
        <f>IF(A52="","",IF(A52=1,'01_Thông tin đầu vào'!$B$4+C52,F51+C52))</f>
        <v/>
      </c>
      <c r="G52" t="str">
        <f t="shared" si="1"/>
        <v/>
      </c>
      <c r="H52" t="str">
        <f t="shared" si="2"/>
        <v/>
      </c>
      <c r="I52" t="str">
        <f t="shared" si="3"/>
        <v/>
      </c>
    </row>
    <row r="53" spans="1:9" ht="15" customHeight="1">
      <c r="A53" s="33" t="str">
        <f>IF(ROW()-3&lt;='01_Thông tin đầu vào'!$B$7,ROW()-3,"")</f>
        <v/>
      </c>
      <c r="B53" s="34" t="str">
        <f>IF(A53="","",IF(A53=1,'01_Thông tin đầu vào'!$B$4,E52))</f>
        <v/>
      </c>
      <c r="C53" s="34" t="str">
        <f>IF(A53="","",'01_Thông tin đầu vào'!$B$5*12)</f>
        <v/>
      </c>
      <c r="D53" s="34" t="str">
        <f>IF(A53="","",(B53+C53)*'01_Thông tin đầu vào'!$B$6)</f>
        <v/>
      </c>
      <c r="E53" s="34" t="str">
        <f t="shared" si="0"/>
        <v/>
      </c>
      <c r="F53" s="34" t="str">
        <f>IF(A53="","",IF(A53=1,'01_Thông tin đầu vào'!$B$4+C53,F52+C53))</f>
        <v/>
      </c>
      <c r="G53" t="str">
        <f t="shared" si="1"/>
        <v/>
      </c>
      <c r="H53" t="str">
        <f t="shared" si="2"/>
        <v/>
      </c>
      <c r="I53" t="str">
        <f t="shared" si="3"/>
        <v/>
      </c>
    </row>
    <row r="54" spans="1:9" ht="15" customHeight="1">
      <c r="A54" s="31" t="str">
        <f>IF(ROW()-3&lt;='01_Thông tin đầu vào'!$B$7,ROW()-3,"")</f>
        <v/>
      </c>
      <c r="B54" s="32" t="str">
        <f>IF(A54="","",IF(A54=1,'01_Thông tin đầu vào'!$B$4,E53))</f>
        <v/>
      </c>
      <c r="C54" s="32" t="str">
        <f>IF(A54="","",'01_Thông tin đầu vào'!$B$5*12)</f>
        <v/>
      </c>
      <c r="D54" s="32" t="str">
        <f>IF(A54="","",(B54+C54)*'01_Thông tin đầu vào'!$B$6)</f>
        <v/>
      </c>
      <c r="E54" s="32" t="str">
        <f t="shared" si="0"/>
        <v/>
      </c>
      <c r="F54" s="32" t="str">
        <f>IF(A54="","",IF(A54=1,'01_Thông tin đầu vào'!$B$4+C54,F53+C54))</f>
        <v/>
      </c>
      <c r="G54" t="str">
        <f t="shared" si="1"/>
        <v/>
      </c>
      <c r="H54" t="str">
        <f t="shared" si="2"/>
        <v/>
      </c>
      <c r="I54" t="str">
        <f t="shared" si="3"/>
        <v/>
      </c>
    </row>
    <row r="55" spans="1:9" ht="15" customHeight="1">
      <c r="A55" s="33" t="str">
        <f>IF(ROW()-3&lt;='01_Thông tin đầu vào'!$B$7,ROW()-3,"")</f>
        <v/>
      </c>
      <c r="B55" s="34" t="str">
        <f>IF(A55="","",IF(A55=1,'01_Thông tin đầu vào'!$B$4,E54))</f>
        <v/>
      </c>
      <c r="C55" s="34" t="str">
        <f>IF(A55="","",'01_Thông tin đầu vào'!$B$5*12)</f>
        <v/>
      </c>
      <c r="D55" s="34" t="str">
        <f>IF(A55="","",(B55+C55)*'01_Thông tin đầu vào'!$B$6)</f>
        <v/>
      </c>
      <c r="E55" s="34" t="str">
        <f t="shared" si="0"/>
        <v/>
      </c>
      <c r="F55" s="34" t="str">
        <f>IF(A55="","",IF(A55=1,'01_Thông tin đầu vào'!$B$4+C55,F54+C55))</f>
        <v/>
      </c>
      <c r="G55" t="str">
        <f t="shared" si="1"/>
        <v/>
      </c>
      <c r="H55" t="str">
        <f t="shared" si="2"/>
        <v/>
      </c>
      <c r="I55" t="str">
        <f t="shared" si="3"/>
        <v/>
      </c>
    </row>
    <row r="56" spans="1:9" ht="15" customHeight="1">
      <c r="A56" s="31" t="str">
        <f>IF(ROW()-3&lt;='01_Thông tin đầu vào'!$B$7,ROW()-3,"")</f>
        <v/>
      </c>
      <c r="B56" s="32" t="str">
        <f>IF(A56="","",IF(A56=1,'01_Thông tin đầu vào'!$B$4,E55))</f>
        <v/>
      </c>
      <c r="C56" s="32" t="str">
        <f>IF(A56="","",'01_Thông tin đầu vào'!$B$5*12)</f>
        <v/>
      </c>
      <c r="D56" s="32" t="str">
        <f>IF(A56="","",(B56+C56)*'01_Thông tin đầu vào'!$B$6)</f>
        <v/>
      </c>
      <c r="E56" s="32" t="str">
        <f t="shared" si="0"/>
        <v/>
      </c>
      <c r="F56" s="32" t="str">
        <f>IF(A56="","",IF(A56=1,'01_Thông tin đầu vào'!$B$4+C56,F55+C56))</f>
        <v/>
      </c>
      <c r="G56" t="str">
        <f t="shared" si="1"/>
        <v/>
      </c>
      <c r="H56" t="str">
        <f t="shared" si="2"/>
        <v/>
      </c>
      <c r="I56" t="str">
        <f t="shared" si="3"/>
        <v/>
      </c>
    </row>
    <row r="57" spans="1:9" ht="15" customHeight="1">
      <c r="A57" s="33" t="str">
        <f>IF(ROW()-3&lt;='01_Thông tin đầu vào'!$B$7,ROW()-3,"")</f>
        <v/>
      </c>
      <c r="B57" s="34" t="str">
        <f>IF(A57="","",IF(A57=1,'01_Thông tin đầu vào'!$B$4,E56))</f>
        <v/>
      </c>
      <c r="C57" s="34" t="str">
        <f>IF(A57="","",'01_Thông tin đầu vào'!$B$5*12)</f>
        <v/>
      </c>
      <c r="D57" s="34" t="str">
        <f>IF(A57="","",(B57+C57)*'01_Thông tin đầu vào'!$B$6)</f>
        <v/>
      </c>
      <c r="E57" s="34" t="str">
        <f t="shared" si="0"/>
        <v/>
      </c>
      <c r="F57" s="34" t="str">
        <f>IF(A57="","",IF(A57=1,'01_Thông tin đầu vào'!$B$4+C57,F56+C57))</f>
        <v/>
      </c>
      <c r="G57" t="str">
        <f t="shared" si="1"/>
        <v/>
      </c>
      <c r="H57" t="str">
        <f t="shared" si="2"/>
        <v/>
      </c>
      <c r="I57" t="str">
        <f t="shared" si="3"/>
        <v/>
      </c>
    </row>
    <row r="58" spans="1:9" ht="15" customHeight="1">
      <c r="A58" s="31" t="str">
        <f>IF(ROW()-3&lt;='01_Thông tin đầu vào'!$B$7,ROW()-3,"")</f>
        <v/>
      </c>
      <c r="B58" s="32" t="str">
        <f>IF(A58="","",IF(A58=1,'01_Thông tin đầu vào'!$B$4,E57))</f>
        <v/>
      </c>
      <c r="C58" s="32" t="str">
        <f>IF(A58="","",'01_Thông tin đầu vào'!$B$5*12)</f>
        <v/>
      </c>
      <c r="D58" s="32" t="str">
        <f>IF(A58="","",(B58+C58)*'01_Thông tin đầu vào'!$B$6)</f>
        <v/>
      </c>
      <c r="E58" s="32" t="str">
        <f t="shared" si="0"/>
        <v/>
      </c>
      <c r="F58" s="32" t="str">
        <f>IF(A58="","",IF(A58=1,'01_Thông tin đầu vào'!$B$4+C58,F57+C58))</f>
        <v/>
      </c>
      <c r="G58" t="str">
        <f t="shared" si="1"/>
        <v/>
      </c>
      <c r="H58" t="str">
        <f t="shared" si="2"/>
        <v/>
      </c>
      <c r="I58" t="str">
        <f t="shared" si="3"/>
        <v/>
      </c>
    </row>
    <row r="59" spans="1:9" ht="15" customHeight="1">
      <c r="A59" s="33" t="str">
        <f>IF(ROW()-3&lt;='01_Thông tin đầu vào'!$B$7,ROW()-3,"")</f>
        <v/>
      </c>
      <c r="B59" s="34" t="str">
        <f>IF(A59="","",IF(A59=1,'01_Thông tin đầu vào'!$B$4,E58))</f>
        <v/>
      </c>
      <c r="C59" s="34" t="str">
        <f>IF(A59="","",'01_Thông tin đầu vào'!$B$5*12)</f>
        <v/>
      </c>
      <c r="D59" s="34" t="str">
        <f>IF(A59="","",(B59+C59)*'01_Thông tin đầu vào'!$B$6)</f>
        <v/>
      </c>
      <c r="E59" s="34" t="str">
        <f t="shared" si="0"/>
        <v/>
      </c>
      <c r="F59" s="34" t="str">
        <f>IF(A59="","",IF(A59=1,'01_Thông tin đầu vào'!$B$4+C59,F58+C59))</f>
        <v/>
      </c>
      <c r="G59" t="str">
        <f t="shared" si="1"/>
        <v/>
      </c>
      <c r="H59" t="str">
        <f t="shared" si="2"/>
        <v/>
      </c>
      <c r="I59" t="str">
        <f t="shared" si="3"/>
        <v/>
      </c>
    </row>
    <row r="60" spans="1:9" ht="15" customHeight="1">
      <c r="A60" s="31" t="str">
        <f>IF(ROW()-3&lt;='01_Thông tin đầu vào'!$B$7,ROW()-3,"")</f>
        <v/>
      </c>
      <c r="B60" s="32" t="str">
        <f>IF(A60="","",IF(A60=1,'01_Thông tin đầu vào'!$B$4,E59))</f>
        <v/>
      </c>
      <c r="C60" s="32" t="str">
        <f>IF(A60="","",'01_Thông tin đầu vào'!$B$5*12)</f>
        <v/>
      </c>
      <c r="D60" s="32" t="str">
        <f>IF(A60="","",(B60+C60)*'01_Thông tin đầu vào'!$B$6)</f>
        <v/>
      </c>
      <c r="E60" s="32" t="str">
        <f t="shared" si="0"/>
        <v/>
      </c>
      <c r="F60" s="32" t="str">
        <f>IF(A60="","",IF(A60=1,'01_Thông tin đầu vào'!$B$4+C60,F59+C60))</f>
        <v/>
      </c>
      <c r="G60" t="str">
        <f t="shared" si="1"/>
        <v/>
      </c>
      <c r="H60" t="str">
        <f t="shared" si="2"/>
        <v/>
      </c>
      <c r="I60" t="str">
        <f t="shared" si="3"/>
        <v/>
      </c>
    </row>
    <row r="61" spans="1:9" ht="15" customHeight="1">
      <c r="A61" s="33" t="str">
        <f>IF(ROW()-3&lt;='01_Thông tin đầu vào'!$B$7,ROW()-3,"")</f>
        <v/>
      </c>
      <c r="B61" s="34" t="str">
        <f>IF(A61="","",IF(A61=1,'01_Thông tin đầu vào'!$B$4,E60))</f>
        <v/>
      </c>
      <c r="C61" s="34" t="str">
        <f>IF(A61="","",'01_Thông tin đầu vào'!$B$5*12)</f>
        <v/>
      </c>
      <c r="D61" s="34" t="str">
        <f>IF(A61="","",(B61+C61)*'01_Thông tin đầu vào'!$B$6)</f>
        <v/>
      </c>
      <c r="E61" s="34" t="str">
        <f t="shared" si="0"/>
        <v/>
      </c>
      <c r="F61" s="34" t="str">
        <f>IF(A61="","",IF(A61=1,'01_Thông tin đầu vào'!$B$4+C61,F60+C61))</f>
        <v/>
      </c>
      <c r="G61" t="str">
        <f t="shared" si="1"/>
        <v/>
      </c>
      <c r="H61" t="str">
        <f t="shared" si="2"/>
        <v/>
      </c>
      <c r="I61" t="str">
        <f t="shared" si="3"/>
        <v/>
      </c>
    </row>
    <row r="62" spans="1:9" ht="15" customHeight="1">
      <c r="A62" s="31" t="str">
        <f>IF(ROW()-3&lt;='01_Thông tin đầu vào'!$B$7,ROW()-3,"")</f>
        <v/>
      </c>
      <c r="B62" s="32" t="str">
        <f>IF(A62="","",IF(A62=1,'01_Thông tin đầu vào'!$B$4,E61))</f>
        <v/>
      </c>
      <c r="C62" s="32" t="str">
        <f>IF(A62="","",'01_Thông tin đầu vào'!$B$5*12)</f>
        <v/>
      </c>
      <c r="D62" s="32" t="str">
        <f>IF(A62="","",(B62+C62)*'01_Thông tin đầu vào'!$B$6)</f>
        <v/>
      </c>
      <c r="E62" s="32" t="str">
        <f t="shared" si="0"/>
        <v/>
      </c>
      <c r="F62" s="32" t="str">
        <f>IF(A62="","",IF(A62=1,'01_Thông tin đầu vào'!$B$4+C62,F61+C62))</f>
        <v/>
      </c>
      <c r="G62" t="str">
        <f t="shared" si="1"/>
        <v/>
      </c>
      <c r="H62" t="str">
        <f t="shared" si="2"/>
        <v/>
      </c>
      <c r="I62" t="str">
        <f t="shared" si="3"/>
        <v/>
      </c>
    </row>
    <row r="63" spans="1:9" ht="15" customHeight="1">
      <c r="A63" s="33" t="str">
        <f>IF(ROW()-3&lt;='01_Thông tin đầu vào'!$B$7,ROW()-3,"")</f>
        <v/>
      </c>
      <c r="B63" s="34" t="str">
        <f>IF(A63="","",IF(A63=1,'01_Thông tin đầu vào'!$B$4,E62))</f>
        <v/>
      </c>
      <c r="C63" s="34" t="str">
        <f>IF(A63="","",'01_Thông tin đầu vào'!$B$5*12)</f>
        <v/>
      </c>
      <c r="D63" s="34" t="str">
        <f>IF(A63="","",(B63+C63)*'01_Thông tin đầu vào'!$B$6)</f>
        <v/>
      </c>
      <c r="E63" s="34" t="str">
        <f t="shared" si="0"/>
        <v/>
      </c>
      <c r="F63" s="34" t="str">
        <f>IF(A63="","",IF(A63=1,'01_Thông tin đầu vào'!$B$4+C63,F62+C63))</f>
        <v/>
      </c>
      <c r="G63" t="str">
        <f t="shared" si="1"/>
        <v/>
      </c>
      <c r="H63" t="str">
        <f t="shared" si="2"/>
        <v/>
      </c>
      <c r="I63" t="str">
        <f t="shared" si="3"/>
        <v/>
      </c>
    </row>
    <row r="64" spans="1:9" ht="15" customHeight="1">
      <c r="A64" s="35"/>
      <c r="B64" s="35"/>
      <c r="C64" s="35"/>
      <c r="D64" s="35"/>
      <c r="E64" s="35"/>
      <c r="F64" s="35"/>
    </row>
    <row r="66" spans="1:2" ht="15" customHeight="1">
      <c r="A66" s="36" t="s">
        <v>114</v>
      </c>
    </row>
    <row r="67" spans="1:2" ht="15" customHeight="1">
      <c r="A67" s="37" t="s">
        <v>115</v>
      </c>
      <c r="B67" s="38">
        <f>'01_Thông tin đầu vào'!$B$7</f>
        <v>20</v>
      </c>
    </row>
    <row r="68" spans="1:2" ht="15" customHeight="1">
      <c r="A68" s="37" t="s">
        <v>116</v>
      </c>
      <c r="B68" s="38">
        <f>IF('01_Thông tin đầu vào'!$B$7="","",INDEX(F:F,'01_Thông tin đầu vào'!$B$7+3))</f>
        <v>1250000000</v>
      </c>
    </row>
    <row r="69" spans="1:2" ht="15" customHeight="1">
      <c r="A69" s="39" t="s">
        <v>117</v>
      </c>
      <c r="B69" s="40" t="e">
        <f>IF('01_Thông tin đầu vào'!$B$7="","",INDEX(E:E,'[1]01_Thông tin đầu vau'!$B$7+3)-INDEX(F:F,'01_Thông tin đầu vào'!$B$7+3))</f>
        <v>#REF!</v>
      </c>
    </row>
    <row r="70" spans="1:2" ht="15" customHeight="1">
      <c r="A70" s="41" t="s">
        <v>118</v>
      </c>
      <c r="B70" s="41">
        <f>IF('01_Thông tin đầu vào'!$B$7="","",INDEX(E:E,'01_Thông tin đầu vào'!$B$7+3))</f>
        <v>4116524964.0211763</v>
      </c>
    </row>
  </sheetData>
  <mergeCells count="2">
    <mergeCell ref="A1:F1"/>
    <mergeCell ref="A2:F2"/>
  </mergeCells>
  <pageMargins left="0.7" right="0.7" top="0.75" bottom="0.75" header="0.3" footer="0.3"/>
  <pageSetup orientation="portrait"/>
  <headerFooter>
    <oddHeader>&amp;L&amp;C&amp;R</oddHeader>
    <oddFooter>&amp;L&amp;C&amp;R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635B8-A93C-FE58-C766-AEABA091A808}">
  <dimension ref="A1:E28"/>
  <sheetViews>
    <sheetView workbookViewId="0">
      <pane ySplit="1" topLeftCell="A2" activePane="bottomLeft" state="frozen"/>
      <selection pane="bottomLeft" activeCell="A4" sqref="A4"/>
    </sheetView>
  </sheetViews>
  <sheetFormatPr defaultColWidth="8.85546875" defaultRowHeight="15" customHeight="1"/>
  <cols>
    <col min="1" max="1" width="35.7109375" customWidth="1"/>
    <col min="2" max="5" width="21.42578125" customWidth="1"/>
  </cols>
  <sheetData>
    <row r="1" spans="1:5" ht="21" customHeight="1">
      <c r="A1" s="78" t="s">
        <v>119</v>
      </c>
      <c r="B1" s="61"/>
      <c r="C1" s="61"/>
      <c r="D1" s="61"/>
      <c r="E1" s="61"/>
    </row>
    <row r="2" spans="1:5" ht="14.25" customHeight="1">
      <c r="A2" s="82" t="s">
        <v>120</v>
      </c>
      <c r="B2" s="61"/>
      <c r="C2" s="61"/>
      <c r="D2" s="61"/>
      <c r="E2" s="61"/>
    </row>
    <row r="4" spans="1:5" ht="15" customHeight="1">
      <c r="A4" s="42" t="s">
        <v>65</v>
      </c>
      <c r="B4" s="42" t="s">
        <v>121</v>
      </c>
      <c r="C4" s="42" t="s">
        <v>122</v>
      </c>
      <c r="D4" s="42" t="s">
        <v>123</v>
      </c>
    </row>
    <row r="5" spans="1:5" ht="15" customHeight="1">
      <c r="A5" s="43" t="s">
        <v>124</v>
      </c>
      <c r="B5" s="44">
        <f>'01_Thông tin đầu vào'!$B$4</f>
        <v>50000000</v>
      </c>
      <c r="C5" s="44">
        <f>'01_Thông tin đầu vào'!$B$4</f>
        <v>50000000</v>
      </c>
      <c r="D5" s="44">
        <f>'01_Thông tin đầu vào'!$B$4</f>
        <v>50000000</v>
      </c>
    </row>
    <row r="6" spans="1:5" ht="15" customHeight="1">
      <c r="A6" s="43" t="s">
        <v>125</v>
      </c>
      <c r="B6" s="44">
        <f>'01_Thông tin đầu vào'!$B$5</f>
        <v>5000000</v>
      </c>
      <c r="C6" s="44">
        <f>'01_Thông tin đầu vào'!$B$5</f>
        <v>5000000</v>
      </c>
      <c r="D6" s="44">
        <f>'01_Thông tin đầu vào'!$B$5*1.2</f>
        <v>6000000</v>
      </c>
    </row>
    <row r="7" spans="1:5" ht="15" customHeight="1">
      <c r="A7" s="43" t="s">
        <v>71</v>
      </c>
      <c r="B7" s="45">
        <f>'01_Thông tin đầu vào'!$B$6</f>
        <v>0.1</v>
      </c>
      <c r="C7" s="45">
        <f>'01_Thông tin đầu vào'!$B$6</f>
        <v>0.1</v>
      </c>
      <c r="D7" s="45">
        <f>'01_Thông tin đầu vào'!$B$6</f>
        <v>0.1</v>
      </c>
    </row>
    <row r="8" spans="1:5" ht="15" customHeight="1">
      <c r="A8" s="43" t="s">
        <v>90</v>
      </c>
      <c r="B8" s="44">
        <f>'01_Thông tin đầu vào'!$B$7</f>
        <v>20</v>
      </c>
      <c r="C8" s="44">
        <f>MAX('01_Thông tin đầu vào'!$B$7-5,0)</f>
        <v>15</v>
      </c>
      <c r="D8" s="44">
        <f>'01_Thông tin đầu vào'!$B$7</f>
        <v>20</v>
      </c>
    </row>
    <row r="9" spans="1:5" ht="15" customHeight="1">
      <c r="A9" s="43" t="s">
        <v>126</v>
      </c>
      <c r="B9" s="44">
        <f t="shared" ref="B9:D9" si="0">B6*12</f>
        <v>60000000</v>
      </c>
      <c r="C9" s="44">
        <f t="shared" si="0"/>
        <v>60000000</v>
      </c>
      <c r="D9" s="44">
        <f t="shared" si="0"/>
        <v>72000000</v>
      </c>
    </row>
    <row r="10" spans="1:5" ht="15" customHeight="1">
      <c r="A10" s="43"/>
      <c r="B10" s="46"/>
      <c r="C10" s="46"/>
      <c r="D10" s="46"/>
    </row>
    <row r="11" spans="1:5" ht="17.25" customHeight="1">
      <c r="A11" s="83" t="s">
        <v>127</v>
      </c>
      <c r="B11" s="84"/>
      <c r="C11" s="84"/>
      <c r="D11" s="84"/>
      <c r="E11" s="61"/>
    </row>
    <row r="12" spans="1:5" ht="15" customHeight="1">
      <c r="A12" s="43" t="s">
        <v>128</v>
      </c>
      <c r="B12" s="47">
        <f t="shared" ref="B12:D12" si="1">B5+(B6*12*B8)</f>
        <v>1250000000</v>
      </c>
      <c r="C12" s="47">
        <f t="shared" si="1"/>
        <v>950000000</v>
      </c>
      <c r="D12" s="47">
        <f t="shared" si="1"/>
        <v>1490000000</v>
      </c>
    </row>
    <row r="13" spans="1:5" ht="15" customHeight="1">
      <c r="A13" s="43" t="s">
        <v>129</v>
      </c>
      <c r="B13" s="48">
        <f t="shared" ref="B13:D13" si="2">FV(B7,B8,-B9,-B5,1)</f>
        <v>4116524964.0211825</v>
      </c>
      <c r="C13" s="48">
        <f t="shared" si="2"/>
        <v>2305846200.2851152</v>
      </c>
      <c r="D13" s="48">
        <f t="shared" si="2"/>
        <v>4872554957.3321629</v>
      </c>
    </row>
    <row r="14" spans="1:5" ht="15" customHeight="1">
      <c r="A14" s="43" t="s">
        <v>130</v>
      </c>
      <c r="B14" s="49">
        <f t="shared" ref="B14:D14" si="3">B13-B12</f>
        <v>2866524964.0211825</v>
      </c>
      <c r="C14" s="49">
        <f t="shared" si="3"/>
        <v>1355846200.2851152</v>
      </c>
      <c r="D14" s="49">
        <f t="shared" si="3"/>
        <v>3382554957.3321629</v>
      </c>
    </row>
    <row r="16" spans="1:5" ht="17.25" customHeight="1">
      <c r="A16" s="85" t="s">
        <v>131</v>
      </c>
      <c r="B16" s="61"/>
      <c r="C16" s="61"/>
      <c r="D16" s="61"/>
      <c r="E16" s="61"/>
    </row>
    <row r="17" spans="1:5" ht="15" customHeight="1">
      <c r="A17" s="50" t="s">
        <v>132</v>
      </c>
      <c r="E17" s="50" t="s">
        <v>133</v>
      </c>
    </row>
    <row r="18" spans="1:5" ht="15" customHeight="1">
      <c r="A18" t="s">
        <v>134</v>
      </c>
      <c r="B18" s="35">
        <f>C13-B13</f>
        <v>-1810678763.7360673</v>
      </c>
      <c r="C18" s="61" t="str">
        <f>IF(B18&lt;0,"Mất "&amp;TEXT(ABS(B18),"#,##0")&amp;" VNĐ","Lãi "&amp;TEXT(B18,"#,##0")&amp;" VNĐ")</f>
        <v>Mất 1,810,678,764 VNĐ</v>
      </c>
      <c r="D18" s="61"/>
      <c r="E18" s="61"/>
    </row>
    <row r="19" spans="1:5" ht="15" customHeight="1">
      <c r="A19" t="s">
        <v>135</v>
      </c>
      <c r="B19" s="51">
        <f>IF(B13=0,0,(C13-B13)/B13)</f>
        <v>-0.43985613583339611</v>
      </c>
      <c r="C19" s="61" t="str">
        <f t="shared" ref="C19:C23" si="4">TEXT(B19,"0.00%")</f>
        <v>-43.99%</v>
      </c>
      <c r="D19" s="61"/>
      <c r="E19" s="61"/>
    </row>
    <row r="21" spans="1:5" ht="15" customHeight="1">
      <c r="A21" s="52" t="s">
        <v>136</v>
      </c>
      <c r="E21" s="52" t="s">
        <v>137</v>
      </c>
    </row>
    <row r="22" spans="1:5" ht="15" customHeight="1">
      <c r="A22" t="s">
        <v>134</v>
      </c>
      <c r="B22" s="35">
        <f>D13-B13</f>
        <v>756029993.31098032</v>
      </c>
      <c r="C22" s="61" t="str">
        <f>IF(B22&gt;0,"Lãi thêm "&amp;TEXT(B22,"#,##0")&amp;" VNĐ","Mất "&amp;TEXT(ABS(B22),"#,##0")&amp;" VNĐ")</f>
        <v>Lãi thêm 756,029,993 VNĐ</v>
      </c>
      <c r="D22" s="61"/>
      <c r="E22" s="61"/>
    </row>
    <row r="23" spans="1:5" ht="15" customHeight="1">
      <c r="A23" t="s">
        <v>135</v>
      </c>
      <c r="B23" s="51">
        <f>IF(B13=0,0,(D13-B13)/B13)</f>
        <v>0.18365733231761108</v>
      </c>
      <c r="C23" s="61" t="str">
        <f t="shared" si="4"/>
        <v>18.37%</v>
      </c>
      <c r="D23" s="61"/>
      <c r="E23" s="61"/>
    </row>
    <row r="25" spans="1:5" ht="17.25" customHeight="1">
      <c r="A25" s="86" t="s">
        <v>138</v>
      </c>
      <c r="B25" s="61"/>
      <c r="C25" s="61"/>
      <c r="D25" s="61"/>
      <c r="E25" s="61"/>
    </row>
    <row r="26" spans="1:5" ht="15" customHeight="1">
      <c r="A26" s="87" t="s">
        <v>139</v>
      </c>
      <c r="B26" s="61"/>
      <c r="C26" s="61"/>
      <c r="D26" s="61"/>
      <c r="E26" s="61"/>
    </row>
    <row r="27" spans="1:5" ht="15" customHeight="1">
      <c r="A27" s="87" t="s">
        <v>140</v>
      </c>
      <c r="B27" s="61"/>
      <c r="C27" s="61"/>
      <c r="D27" s="61"/>
      <c r="E27" s="61"/>
    </row>
    <row r="28" spans="1:5" ht="15" customHeight="1">
      <c r="A28" s="87" t="s">
        <v>141</v>
      </c>
      <c r="B28" s="61"/>
      <c r="C28" s="61"/>
      <c r="D28" s="61"/>
      <c r="E28" s="61"/>
    </row>
  </sheetData>
  <mergeCells count="12">
    <mergeCell ref="A27:E27"/>
    <mergeCell ref="A28:E28"/>
    <mergeCell ref="C19:E19"/>
    <mergeCell ref="C22:E22"/>
    <mergeCell ref="C23:E23"/>
    <mergeCell ref="A25:E25"/>
    <mergeCell ref="A26:E26"/>
    <mergeCell ref="A1:E1"/>
    <mergeCell ref="A2:E2"/>
    <mergeCell ref="A11:E11"/>
    <mergeCell ref="A16:E16"/>
    <mergeCell ref="C18:E18"/>
  </mergeCells>
  <pageMargins left="0.7" right="0.7" top="0.75" bottom="0.75" header="0.3" footer="0.3"/>
  <pageSetup orientation="portrait"/>
  <headerFooter>
    <oddHeader>&amp;L&amp;C&amp;R</oddHeader>
    <oddFooter>&amp;L&amp;C&amp;R</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25A08-5C06-4A08-5AF2-844CC65B764F}">
  <dimension ref="A1:F86"/>
  <sheetViews>
    <sheetView workbookViewId="0">
      <pane ySplit="1" topLeftCell="A70" activePane="bottomLeft" state="frozen"/>
      <selection pane="bottomLeft" sqref="A1:F1"/>
    </sheetView>
  </sheetViews>
  <sheetFormatPr defaultColWidth="8.85546875" defaultRowHeight="15" customHeight="1"/>
  <cols>
    <col min="1" max="6" width="17.140625" customWidth="1"/>
  </cols>
  <sheetData>
    <row r="1" spans="1:6" ht="26.25" customHeight="1">
      <c r="A1" s="88" t="s">
        <v>142</v>
      </c>
      <c r="B1" s="61"/>
      <c r="C1" s="61"/>
      <c r="D1" s="61"/>
      <c r="E1" s="61"/>
      <c r="F1" s="61"/>
    </row>
    <row r="3" spans="1:6" ht="15" customHeight="1">
      <c r="A3" s="89" t="s">
        <v>143</v>
      </c>
      <c r="B3" s="61"/>
      <c r="C3" s="61"/>
      <c r="D3" s="61"/>
      <c r="E3" s="61"/>
      <c r="F3" s="61"/>
    </row>
    <row r="4" spans="1:6" ht="15" customHeight="1">
      <c r="A4" s="90" t="s">
        <v>144</v>
      </c>
      <c r="B4" s="61"/>
      <c r="C4" s="61"/>
      <c r="D4" s="61"/>
      <c r="E4" s="61"/>
      <c r="F4" s="61"/>
    </row>
    <row r="5" spans="1:6" ht="15" customHeight="1">
      <c r="A5" s="90" t="s">
        <v>145</v>
      </c>
      <c r="B5" s="61"/>
      <c r="C5" s="61"/>
      <c r="D5" s="61"/>
      <c r="E5" s="61"/>
      <c r="F5" s="61"/>
    </row>
    <row r="6" spans="1:6" ht="15" customHeight="1">
      <c r="A6" s="90" t="s">
        <v>146</v>
      </c>
      <c r="B6" s="61"/>
      <c r="C6" s="61"/>
      <c r="D6" s="61"/>
      <c r="E6" s="61"/>
      <c r="F6" s="61"/>
    </row>
    <row r="7" spans="1:6" ht="15" customHeight="1">
      <c r="A7" s="90" t="s">
        <v>147</v>
      </c>
      <c r="B7" s="61"/>
      <c r="C7" s="61"/>
      <c r="D7" s="61"/>
      <c r="E7" s="61"/>
      <c r="F7" s="61"/>
    </row>
    <row r="8" spans="1:6" ht="15" customHeight="1">
      <c r="A8" s="90" t="s">
        <v>148</v>
      </c>
      <c r="B8" s="61"/>
      <c r="C8" s="61"/>
      <c r="D8" s="61"/>
      <c r="E8" s="61"/>
      <c r="F8" s="61"/>
    </row>
    <row r="30" spans="1:6" ht="15" customHeight="1">
      <c r="A30" s="89" t="s">
        <v>149</v>
      </c>
      <c r="B30" s="61"/>
      <c r="C30" s="61"/>
      <c r="D30" s="61"/>
      <c r="E30" s="61"/>
      <c r="F30" s="61"/>
    </row>
    <row r="31" spans="1:6" ht="15" customHeight="1">
      <c r="A31" s="90" t="s">
        <v>150</v>
      </c>
      <c r="B31" s="61"/>
      <c r="C31" s="61"/>
      <c r="D31" s="61"/>
      <c r="E31" s="61"/>
      <c r="F31" s="61"/>
    </row>
    <row r="32" spans="1:6" ht="15" customHeight="1">
      <c r="A32" s="90" t="s">
        <v>151</v>
      </c>
      <c r="B32" s="61"/>
      <c r="C32" s="61"/>
      <c r="D32" s="61"/>
      <c r="E32" s="61"/>
      <c r="F32" s="61"/>
    </row>
    <row r="33" spans="1:6" ht="15" customHeight="1">
      <c r="A33" s="90" t="s">
        <v>152</v>
      </c>
      <c r="B33" s="61"/>
      <c r="C33" s="61"/>
      <c r="D33" s="61"/>
      <c r="E33" s="61"/>
      <c r="F33" s="61"/>
    </row>
    <row r="34" spans="1:6" ht="15" customHeight="1">
      <c r="A34" s="90" t="s">
        <v>153</v>
      </c>
      <c r="B34" s="61"/>
      <c r="C34" s="61"/>
      <c r="D34" s="61"/>
      <c r="E34" s="61"/>
      <c r="F34" s="61"/>
    </row>
    <row r="56" spans="1:6" ht="15" customHeight="1">
      <c r="A56" s="89" t="s">
        <v>154</v>
      </c>
      <c r="B56" s="61"/>
      <c r="C56" s="61"/>
      <c r="D56" s="61"/>
      <c r="E56" s="61"/>
      <c r="F56" s="61"/>
    </row>
    <row r="57" spans="1:6" ht="15" customHeight="1">
      <c r="A57" s="90" t="s">
        <v>155</v>
      </c>
      <c r="B57" s="61"/>
      <c r="C57" s="61"/>
      <c r="D57" s="61"/>
      <c r="E57" s="61"/>
      <c r="F57" s="61"/>
    </row>
    <row r="58" spans="1:6" ht="15" customHeight="1">
      <c r="A58" s="90" t="s">
        <v>156</v>
      </c>
      <c r="B58" s="61"/>
      <c r="C58" s="61"/>
      <c r="D58" s="61"/>
      <c r="E58" s="61"/>
      <c r="F58" s="61"/>
    </row>
    <row r="59" spans="1:6" ht="15" customHeight="1">
      <c r="A59" s="90" t="s">
        <v>157</v>
      </c>
      <c r="B59" s="61"/>
      <c r="C59" s="61"/>
      <c r="D59" s="61"/>
      <c r="E59" s="61"/>
      <c r="F59" s="61"/>
    </row>
    <row r="60" spans="1:6" ht="15" customHeight="1">
      <c r="A60" s="90" t="s">
        <v>158</v>
      </c>
      <c r="B60" s="61"/>
      <c r="C60" s="61"/>
      <c r="D60" s="61"/>
      <c r="E60" s="61"/>
      <c r="F60" s="61"/>
    </row>
    <row r="82" spans="1:6" ht="15" customHeight="1">
      <c r="A82" s="91" t="s">
        <v>159</v>
      </c>
      <c r="B82" s="61"/>
      <c r="C82" s="61"/>
      <c r="D82" s="61"/>
      <c r="E82" s="61"/>
      <c r="F82" s="61"/>
    </row>
    <row r="83" spans="1:6" ht="15" customHeight="1">
      <c r="A83" s="90" t="s">
        <v>160</v>
      </c>
      <c r="B83" s="61"/>
      <c r="C83" s="61"/>
      <c r="D83" s="61"/>
      <c r="E83" s="61"/>
      <c r="F83" s="61"/>
    </row>
    <row r="84" spans="1:6" ht="15" customHeight="1">
      <c r="A84" s="90" t="s">
        <v>161</v>
      </c>
      <c r="B84" s="61"/>
      <c r="C84" s="61"/>
      <c r="D84" s="61"/>
      <c r="E84" s="61"/>
      <c r="F84" s="61"/>
    </row>
    <row r="85" spans="1:6" ht="15" customHeight="1">
      <c r="A85" s="90" t="s">
        <v>162</v>
      </c>
      <c r="B85" s="61"/>
      <c r="C85" s="61"/>
      <c r="D85" s="61"/>
      <c r="E85" s="61"/>
      <c r="F85" s="61"/>
    </row>
    <row r="86" spans="1:6" ht="15" customHeight="1">
      <c r="A86" s="90" t="s">
        <v>163</v>
      </c>
      <c r="B86" s="61"/>
      <c r="C86" s="61"/>
      <c r="D86" s="61"/>
      <c r="E86" s="61"/>
      <c r="F86" s="61"/>
    </row>
  </sheetData>
  <mergeCells count="22">
    <mergeCell ref="A85:F85"/>
    <mergeCell ref="A86:F86"/>
    <mergeCell ref="A59:F59"/>
    <mergeCell ref="A60:F60"/>
    <mergeCell ref="A82:F82"/>
    <mergeCell ref="A83:F83"/>
    <mergeCell ref="A84:F84"/>
    <mergeCell ref="A33:F33"/>
    <mergeCell ref="A34:F34"/>
    <mergeCell ref="A56:F56"/>
    <mergeCell ref="A57:F57"/>
    <mergeCell ref="A58:F58"/>
    <mergeCell ref="A7:F7"/>
    <mergeCell ref="A8:F8"/>
    <mergeCell ref="A30:F30"/>
    <mergeCell ref="A31:F31"/>
    <mergeCell ref="A32:F32"/>
    <mergeCell ref="A1:F1"/>
    <mergeCell ref="A3:F3"/>
    <mergeCell ref="A4:F4"/>
    <mergeCell ref="A5:F5"/>
    <mergeCell ref="A6:F6"/>
  </mergeCells>
  <pageMargins left="0.7" right="0.7" top="0.75" bottom="0.75" header="0.3" footer="0.3"/>
  <pageSetup orientation="portrait"/>
  <headerFooter>
    <oddHeader>&amp;L&amp;C&amp;R</oddHeader>
    <oddFooter>&amp;L&amp;C&amp;R</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AF888-1A88-BA28-5377-1B805C19F478}">
  <dimension ref="A1:E24"/>
  <sheetViews>
    <sheetView workbookViewId="0">
      <pane ySplit="1" topLeftCell="A11" activePane="bottomLeft" state="frozen"/>
      <selection pane="bottomLeft" sqref="A1:E1"/>
    </sheetView>
  </sheetViews>
  <sheetFormatPr defaultColWidth="8.85546875" defaultRowHeight="15" customHeight="1"/>
  <cols>
    <col min="1" max="1" width="35.7109375" customWidth="1"/>
    <col min="2" max="5" width="21.42578125" customWidth="1"/>
  </cols>
  <sheetData>
    <row r="1" spans="1:5" ht="21" customHeight="1">
      <c r="A1" s="92" t="s">
        <v>164</v>
      </c>
      <c r="B1" s="61"/>
      <c r="C1" s="61"/>
      <c r="D1" s="61"/>
      <c r="E1" s="61"/>
    </row>
    <row r="3" spans="1:5" ht="15" customHeight="1">
      <c r="A3" s="93" t="s">
        <v>165</v>
      </c>
      <c r="B3" s="61"/>
      <c r="C3" s="61"/>
      <c r="D3" s="61"/>
      <c r="E3" s="61"/>
    </row>
    <row r="5" spans="1:5" ht="15" customHeight="1">
      <c r="A5" s="53" t="s">
        <v>166</v>
      </c>
      <c r="B5" s="54" t="s">
        <v>167</v>
      </c>
      <c r="C5" s="54" t="s">
        <v>168</v>
      </c>
      <c r="D5" s="54" t="s">
        <v>73</v>
      </c>
      <c r="E5" s="54" t="s">
        <v>169</v>
      </c>
    </row>
    <row r="6" spans="1:5" ht="15" customHeight="1">
      <c r="A6" s="43" t="s">
        <v>170</v>
      </c>
      <c r="B6" s="44">
        <v>100000000</v>
      </c>
      <c r="C6" s="46" t="e">
        <f>IF(COUNTIF('02_Bảng lãi kép'!E:E,"&gt;="&amp;B6)&gt;0,'01_Thông tin đầu vào'!$B$10+MATCH(TRUE,'02_Bảng lãi kép'!E:E&gt;=B6,0)-1,"Chưa đạt")</f>
        <v>#N/A</v>
      </c>
      <c r="D6" s="46" t="str">
        <f>IF(ISNUMBER(C6),C6-'01_Thông tin đầu vào'!$B$10,"")</f>
        <v/>
      </c>
      <c r="E6" s="46" t="str">
        <f>IF(AND(ISNUMBER(C6),'01_Thông tin đầu vào'!$B$9&gt;0),C6-'01_Thông tin đầu vào'!$B$9,"")</f>
        <v/>
      </c>
    </row>
    <row r="7" spans="1:5" ht="15" customHeight="1">
      <c r="A7" s="43" t="s">
        <v>171</v>
      </c>
      <c r="B7" s="44">
        <v>500000000</v>
      </c>
      <c r="C7" s="46" t="e">
        <f>IF(COUNTIF('02_Bảng lãi kép'!E:E,"&gt;="&amp;B7)&gt;0,'01_Thông tin đầu vào'!$B$10+MATCH(TRUE,'02_Bảng lãi kép'!E:E&gt;=B7,0)-1,"Chưa đạt")</f>
        <v>#N/A</v>
      </c>
      <c r="D7" s="46" t="str">
        <f>IF(ISNUMBER(C7),C7-'01_Thông tin đầu vào'!$B$10,"")</f>
        <v/>
      </c>
      <c r="E7" s="46" t="str">
        <f>IF(AND(ISNUMBER(C7),'01_Thông tin đầu vào'!$B$9&gt;0),C7-'01_Thông tin đầu vào'!$B$9,"")</f>
        <v/>
      </c>
    </row>
    <row r="8" spans="1:5" ht="15" customHeight="1">
      <c r="A8" s="43" t="s">
        <v>172</v>
      </c>
      <c r="B8" s="44">
        <v>1000000000</v>
      </c>
      <c r="C8" s="46" t="e">
        <f>IF(COUNTIF('02_Bảng lãi kép'!E:E,"&gt;="&amp;B8)&gt;0,'01_Thông tin đầu vào'!$B$10+MATCH(TRUE,'02_Bảng lãi kép'!E:E&gt;=B8,0)-1,"Chưa đạt")</f>
        <v>#N/A</v>
      </c>
      <c r="D8" s="46" t="str">
        <f>IF(ISNUMBER(C8),C8-'01_Thông tin đầu vào'!$B$10,"")</f>
        <v/>
      </c>
      <c r="E8" s="46" t="str">
        <f>IF(AND(ISNUMBER(C8),'01_Thông tin đầu vào'!$B$9&gt;0),C8-'01_Thông tin đầu vào'!$B$9,"")</f>
        <v/>
      </c>
    </row>
    <row r="9" spans="1:5" ht="15" customHeight="1">
      <c r="A9" s="43" t="s">
        <v>173</v>
      </c>
      <c r="B9" s="44">
        <v>2000000000</v>
      </c>
      <c r="C9" s="46" t="e">
        <f>IF(COUNTIF('02_Bảng lãi kép'!E:E,"&gt;="&amp;B9)&gt;0,'01_Thông tin đầu vào'!$B$10+MATCH(TRUE,'02_Bảng lãi kép'!E:E&gt;=B9,0)-1,"Chưa đạt")</f>
        <v>#N/A</v>
      </c>
      <c r="D9" s="46" t="str">
        <f>IF(ISNUMBER(C9),C9-'01_Thông tin đầu vào'!$B$10,"")</f>
        <v/>
      </c>
      <c r="E9" s="46" t="str">
        <f>IF(AND(ISNUMBER(C9),'01_Thông tin đầu vào'!$B$9&gt;0),C9-'01_Thông tin đầu vào'!$B$9,"")</f>
        <v/>
      </c>
    </row>
    <row r="10" spans="1:5" ht="15" customHeight="1">
      <c r="A10" s="55" t="s">
        <v>174</v>
      </c>
      <c r="B10" s="56">
        <f>'01_Thông tin đầu vào'!$B$11</f>
        <v>5000000000</v>
      </c>
      <c r="C10" s="46" t="str">
        <f>IF(COUNTIF('02_Bảng lãi kép'!E:E,"&gt;="&amp;B10)&gt;0,'01_Thông tin đầu vào'!$B$10+MATCH(TRUE,'02_Bảng lãi kép'!E:E&gt;=B10,0)-1,"Chưa đạt")</f>
        <v>Chưa đạt</v>
      </c>
      <c r="D10" s="46" t="str">
        <f>IF(ISNUMBER(C10),C10-'01_Thông tin đầu vào'!$B$10,"")</f>
        <v/>
      </c>
      <c r="E10" s="46" t="str">
        <f>IF(AND(ISNUMBER(C10),'01_Thông tin đầu vào'!$B$9&gt;0),C10-'01_Thông tin đầu vào'!$B$9,"")</f>
        <v/>
      </c>
    </row>
    <row r="12" spans="1:5" ht="15" customHeight="1">
      <c r="A12" s="94" t="s">
        <v>175</v>
      </c>
      <c r="B12" s="61"/>
      <c r="C12" s="61"/>
      <c r="D12" s="61"/>
      <c r="E12" s="61"/>
    </row>
    <row r="13" spans="1:5" ht="15" customHeight="1">
      <c r="A13" s="95" t="s">
        <v>176</v>
      </c>
      <c r="B13" s="61"/>
      <c r="C13" s="61"/>
      <c r="D13" s="61"/>
      <c r="E13" s="61"/>
    </row>
    <row r="14" spans="1:5" ht="15" customHeight="1">
      <c r="A14" s="95" t="s">
        <v>177</v>
      </c>
      <c r="B14" s="61"/>
      <c r="C14" s="61"/>
      <c r="D14" s="61"/>
      <c r="E14" s="61"/>
    </row>
    <row r="15" spans="1:5" ht="15" customHeight="1">
      <c r="A15" s="95" t="s">
        <v>178</v>
      </c>
      <c r="B15" s="61"/>
      <c r="C15" s="61"/>
      <c r="D15" s="61"/>
      <c r="E15" s="61"/>
    </row>
    <row r="16" spans="1:5" ht="15" customHeight="1">
      <c r="A16" s="95" t="s">
        <v>179</v>
      </c>
      <c r="B16" s="61"/>
      <c r="C16" s="61"/>
      <c r="D16" s="61"/>
      <c r="E16" s="61"/>
    </row>
    <row r="18" spans="1:5" ht="15" customHeight="1">
      <c r="A18" s="93" t="s">
        <v>180</v>
      </c>
      <c r="B18" s="61"/>
      <c r="C18" s="61"/>
      <c r="D18" s="61"/>
      <c r="E18" s="61"/>
    </row>
    <row r="19" spans="1:5" ht="15" customHeight="1">
      <c r="A19" t="s">
        <v>181</v>
      </c>
      <c r="B19" s="96">
        <f>INDEX('02_Bảng lãi kép'!E:E,'01_Thông tin đầu vào'!$B$7+3)</f>
        <v>4116524964.0211763</v>
      </c>
      <c r="C19" s="61"/>
      <c r="D19" s="61"/>
      <c r="E19" s="61"/>
    </row>
    <row r="20" spans="1:5" ht="15" customHeight="1">
      <c r="A20" t="s">
        <v>182</v>
      </c>
      <c r="B20" s="97">
        <f>IF('01_Thông tin đầu vào'!$B$11&gt;0,B19/'01_Thông tin đầu vào'!$B$11,0)</f>
        <v>0.8233049928042353</v>
      </c>
      <c r="C20" s="61"/>
      <c r="D20" s="61"/>
      <c r="E20" s="61"/>
    </row>
    <row r="21" spans="1:5" ht="15" customHeight="1">
      <c r="A21" t="s">
        <v>183</v>
      </c>
      <c r="B21" s="98">
        <f>MAX('01_Thông tin đầu vào'!$B$11-B19,0)</f>
        <v>883475035.97882366</v>
      </c>
      <c r="C21" s="61"/>
      <c r="D21" s="61"/>
      <c r="E21" s="61"/>
    </row>
    <row r="23" spans="1:5" ht="15" customHeight="1">
      <c r="A23" s="94" t="s">
        <v>184</v>
      </c>
      <c r="B23" s="61"/>
      <c r="C23" s="61"/>
      <c r="D23" s="61"/>
      <c r="E23" s="61"/>
    </row>
    <row r="24" spans="1:5" ht="15" customHeight="1">
      <c r="A24" s="99" t="s">
        <v>185</v>
      </c>
      <c r="B24" s="61"/>
      <c r="C24" s="61"/>
      <c r="D24" s="61"/>
      <c r="E24" s="61"/>
    </row>
  </sheetData>
  <mergeCells count="13">
    <mergeCell ref="B21:E21"/>
    <mergeCell ref="A23:E23"/>
    <mergeCell ref="A24:E24"/>
    <mergeCell ref="A15:E15"/>
    <mergeCell ref="A16:E16"/>
    <mergeCell ref="A18:E18"/>
    <mergeCell ref="B19:E19"/>
    <mergeCell ref="B20:E20"/>
    <mergeCell ref="A1:E1"/>
    <mergeCell ref="A3:E3"/>
    <mergeCell ref="A12:E12"/>
    <mergeCell ref="A13:E13"/>
    <mergeCell ref="A14:E14"/>
  </mergeCells>
  <pageMargins left="0.7" right="0.7" top="0.75" bottom="0.75" header="0.3" footer="0.3"/>
  <pageSetup orientation="portrait"/>
  <headerFooter>
    <oddHeader>&amp;L&amp;C&amp;R</oddHeader>
    <oddFooter>&amp;L&amp;C&amp;R</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A8CB7-C7C8-555B-BB48-0FDC90904929}">
  <dimension ref="A1:D44"/>
  <sheetViews>
    <sheetView workbookViewId="0">
      <pane ySplit="1" topLeftCell="A24" activePane="bottomLeft" state="frozen"/>
      <selection pane="bottomLeft" sqref="A1:D1"/>
    </sheetView>
  </sheetViews>
  <sheetFormatPr defaultColWidth="8.85546875" defaultRowHeight="15" customHeight="1"/>
  <cols>
    <col min="1" max="1" width="35.7109375" customWidth="1"/>
    <col min="2" max="4" width="28.5703125" customWidth="1"/>
  </cols>
  <sheetData>
    <row r="1" spans="1:4" ht="21" customHeight="1">
      <c r="A1" s="100" t="s">
        <v>186</v>
      </c>
      <c r="B1" s="61"/>
      <c r="C1" s="61"/>
      <c r="D1" s="61"/>
    </row>
    <row r="3" spans="1:4" ht="17.25" customHeight="1">
      <c r="A3" s="101" t="s">
        <v>187</v>
      </c>
      <c r="B3" s="61"/>
      <c r="C3" s="61"/>
      <c r="D3" s="61"/>
    </row>
    <row r="5" spans="1:4" ht="15" customHeight="1">
      <c r="A5" t="s">
        <v>188</v>
      </c>
    </row>
    <row r="6" spans="1:4" ht="15" customHeight="1">
      <c r="A6" t="s">
        <v>189</v>
      </c>
      <c r="B6" s="35">
        <f>'01_Thông tin đầu vào'!$B$5</f>
        <v>5000000</v>
      </c>
    </row>
    <row r="7" spans="1:4" ht="15" customHeight="1">
      <c r="A7" t="s">
        <v>190</v>
      </c>
      <c r="B7" s="37" t="str">
        <f>IF('01_Thông tin đầu vào'!$B$5&gt;=5000000,"✅ Tốt - Mức góp hợp lý",IF('01_Thông tin đầu vào'!$B$5&gt;=2000000,"⚠️ Trung bình - Nên tăng thêm","❌ Thấp - Cần cải thiện"))</f>
        <v>✅ Tốt - Mức góp hợp lý</v>
      </c>
    </row>
    <row r="9" spans="1:4" ht="15" customHeight="1">
      <c r="A9" t="s">
        <v>191</v>
      </c>
    </row>
    <row r="10" spans="1:4" ht="15" customHeight="1">
      <c r="A10" t="s">
        <v>192</v>
      </c>
      <c r="B10">
        <f>'01_Thông tin đầu vào'!$B$7</f>
        <v>20</v>
      </c>
    </row>
    <row r="11" spans="1:4" ht="15" customHeight="1">
      <c r="A11" t="s">
        <v>190</v>
      </c>
      <c r="B11" s="37" t="str">
        <f>IF('01_Thông tin đầu vào'!$B$7&gt;=20,"✅ Rất tốt - Đủ thời gian tận dụng lãi kép",IF('01_Thông tin đầu vào'!$B$7&gt;=10,"⚠️ Khá - Nhưng nên kéo dài hơn","❌ Ngắn - Khó tối ưu lãi kép"))</f>
        <v>✅ Rất tốt - Đủ thời gian tận dụng lãi kép</v>
      </c>
    </row>
    <row r="13" spans="1:4" ht="15" customHeight="1">
      <c r="A13" t="s">
        <v>193</v>
      </c>
    </row>
    <row r="14" spans="1:4" ht="15" customHeight="1">
      <c r="A14" t="s">
        <v>194</v>
      </c>
      <c r="B14" s="51">
        <f>IF('01_Thông tin đầu vào'!$B$11&gt;0,INDEX('02_Bảng lãi kép'!E:E,'01_Thông tin đầu vào'!$B$7+3)/'01_Thông tin đầu vào'!$B$11,0)</f>
        <v>0.8233049928042353</v>
      </c>
    </row>
    <row r="15" spans="1:4" ht="15" customHeight="1">
      <c r="A15" t="s">
        <v>190</v>
      </c>
      <c r="B15" s="37" t="str">
        <f>IF(B14&gt;=1,"✅ Xuất sắc - Đã đạt mục tiêu!",IF(B14&gt;=0.8,"✅ Tốt - Gần đạt mục tiêu",IF(B14&gt;=0.5,"⚠️ Trung bình - Cần điều chỉnh","❌ Chưa đủ - Cần thay đổi chiến lược")))</f>
        <v>✅ Tốt - Gần đạt mục tiêu</v>
      </c>
    </row>
    <row r="17" spans="1:4" ht="17.25" customHeight="1">
      <c r="A17" s="102" t="s">
        <v>195</v>
      </c>
      <c r="B17" s="61"/>
      <c r="C17" s="61"/>
      <c r="D17" s="61"/>
    </row>
    <row r="19" spans="1:4" ht="15" customHeight="1">
      <c r="A19" s="103" t="s">
        <v>196</v>
      </c>
      <c r="B19" s="61"/>
      <c r="C19" s="61"/>
      <c r="D19" s="61"/>
    </row>
    <row r="20" spans="1:4" ht="15" customHeight="1">
      <c r="A20" t="s">
        <v>197</v>
      </c>
      <c r="B20" s="61" t="str">
        <f>IF(B14&lt;1,"Tăng mức góp thêm 20% (từ "&amp;TEXT('01_Thông tin đầu vào'!$B$5,"#,##0")&amp;" lên "&amp;TEXT('01_Thông tin đầu vào'!$B$5*1.2,"#,##0")&amp;" VNĐ/tháng)","Duy trì kỷ luật góp định kỳ")</f>
        <v>Tăng mức góp thêm 20% (từ 5,000,000 lên 6,000,000 VNĐ/tháng)</v>
      </c>
      <c r="C20" s="61"/>
      <c r="D20" s="61"/>
    </row>
    <row r="21" spans="1:4" ht="15" customHeight="1">
      <c r="A21" t="s">
        <v>198</v>
      </c>
      <c r="B21" s="61" t="str">
        <f>IF('01_Thông tin đầu vào'!$B$7&lt;20,"Kéo dài thời gian đầu tư thêm "&amp;TEXT(20-'01_Thông tin đầu vào'!$B$7,"0")&amp;" năm để tối ưu lãi kép","Thời gian đầu tư đã hợp lý")</f>
        <v>Thời gian đầu tư đã hợp lý</v>
      </c>
      <c r="C21" s="61"/>
      <c r="D21" s="61"/>
    </row>
    <row r="22" spans="1:4" ht="15" customHeight="1">
      <c r="A22" t="s">
        <v>199</v>
      </c>
      <c r="B22" s="61" t="str">
        <f>IF(B14&lt;0.8,"Xem xét tăng vốn ban đầu hoặc tìm cơ hội đầu tư với lãi suất cao hơn","Đang đi đúng hướng, tiếp tục duy trì")</f>
        <v>Đang đi đúng hướng, tiếp tục duy trì</v>
      </c>
      <c r="C22" s="61"/>
      <c r="D22" s="61"/>
    </row>
    <row r="23" spans="1:4" ht="15" customHeight="1">
      <c r="A23" t="s">
        <v>200</v>
      </c>
      <c r="B23" s="61" t="s">
        <v>201</v>
      </c>
      <c r="C23" s="61"/>
      <c r="D23" s="61"/>
    </row>
    <row r="25" spans="1:4" ht="17.25" customHeight="1">
      <c r="A25" s="93" t="s">
        <v>202</v>
      </c>
      <c r="B25" s="61"/>
      <c r="C25" s="61"/>
      <c r="D25" s="61"/>
    </row>
    <row r="26" spans="1:4" ht="15" customHeight="1">
      <c r="A26" t="s">
        <v>203</v>
      </c>
    </row>
    <row r="27" spans="1:4" ht="15" customHeight="1">
      <c r="A27" t="s">
        <v>204</v>
      </c>
      <c r="B27" s="57">
        <f>'01_Thông tin đầu vào'!$B$5*1.3</f>
        <v>6500000</v>
      </c>
    </row>
    <row r="28" spans="1:4" ht="15" customHeight="1">
      <c r="A28" t="s">
        <v>205</v>
      </c>
      <c r="B28" s="57">
        <f>FV('01_Thông tin đầu vào'!$B$6,'01_Thông tin đầu vào'!$B$7,-B27*12,-'01_Thông tin đầu vào'!$B$4,1)</f>
        <v>5250569953.9876537</v>
      </c>
    </row>
    <row r="29" spans="1:4" ht="15" customHeight="1">
      <c r="A29" t="s">
        <v>206</v>
      </c>
      <c r="B29" s="57">
        <f>B28-INDEX('02_Bảng lãi kép'!E:E,'01_Thông tin đầu vào'!$B$7+3)</f>
        <v>1134044989.9664774</v>
      </c>
    </row>
    <row r="31" spans="1:4" ht="15" customHeight="1">
      <c r="A31" t="s">
        <v>207</v>
      </c>
    </row>
    <row r="32" spans="1:4" ht="15" customHeight="1">
      <c r="A32" t="s">
        <v>208</v>
      </c>
      <c r="B32" s="58">
        <f>'01_Thông tin đầu vào'!$B$7+5</f>
        <v>25</v>
      </c>
    </row>
    <row r="33" spans="1:4" ht="15" customHeight="1">
      <c r="A33" t="s">
        <v>205</v>
      </c>
      <c r="B33" s="59">
        <f>FV('01_Thông tin đầu vào'!$B$6,B32,-'01_Thông tin đầu vào'!$B$5*12,-'01_Thông tin đầu vào'!$B$4,1)</f>
        <v>7032641219.8057575</v>
      </c>
    </row>
    <row r="34" spans="1:4" ht="15" customHeight="1">
      <c r="A34" t="s">
        <v>206</v>
      </c>
      <c r="B34" s="59">
        <f>B33-INDEX('02_Bảng lãi kép'!E:E,'01_Thông tin đầu vào'!$B$7+3)</f>
        <v>2916116255.7845812</v>
      </c>
    </row>
    <row r="36" spans="1:4" ht="15.75" customHeight="1">
      <c r="A36" s="104" t="s">
        <v>209</v>
      </c>
      <c r="B36" s="61"/>
      <c r="C36" s="61"/>
      <c r="D36" s="61"/>
    </row>
    <row r="37" spans="1:4" ht="15" customHeight="1">
      <c r="A37" s="87" t="s">
        <v>210</v>
      </c>
      <c r="B37" s="61"/>
      <c r="C37" s="61"/>
      <c r="D37" s="61"/>
    </row>
    <row r="38" spans="1:4" ht="15" customHeight="1">
      <c r="A38" s="87" t="s">
        <v>211</v>
      </c>
      <c r="B38" s="61"/>
      <c r="C38" s="61"/>
      <c r="D38" s="61"/>
    </row>
    <row r="39" spans="1:4" ht="15" customHeight="1">
      <c r="A39" s="87" t="s">
        <v>81</v>
      </c>
      <c r="B39" s="61"/>
      <c r="C39" s="61"/>
      <c r="D39" s="61"/>
    </row>
    <row r="40" spans="1:4" ht="15" customHeight="1">
      <c r="A40" s="87" t="s">
        <v>83</v>
      </c>
      <c r="B40" s="61"/>
      <c r="C40" s="61"/>
      <c r="D40" s="61"/>
    </row>
    <row r="41" spans="1:4" ht="15" customHeight="1">
      <c r="A41" s="87" t="s">
        <v>212</v>
      </c>
      <c r="B41" s="61"/>
      <c r="C41" s="61"/>
      <c r="D41" s="61"/>
    </row>
    <row r="42" spans="1:4" ht="15" customHeight="1">
      <c r="A42" s="87" t="s">
        <v>213</v>
      </c>
      <c r="B42" s="61"/>
      <c r="C42" s="61"/>
      <c r="D42" s="61"/>
    </row>
    <row r="44" spans="1:4" ht="15.75" customHeight="1">
      <c r="A44" s="105" t="s">
        <v>214</v>
      </c>
      <c r="B44" s="61"/>
      <c r="C44" s="61"/>
      <c r="D44" s="61"/>
    </row>
  </sheetData>
  <mergeCells count="17">
    <mergeCell ref="A42:D42"/>
    <mergeCell ref="A44:D44"/>
    <mergeCell ref="A37:D37"/>
    <mergeCell ref="A38:D38"/>
    <mergeCell ref="A39:D39"/>
    <mergeCell ref="A40:D40"/>
    <mergeCell ref="A41:D41"/>
    <mergeCell ref="B21:D21"/>
    <mergeCell ref="B22:D22"/>
    <mergeCell ref="B23:D23"/>
    <mergeCell ref="A25:D25"/>
    <mergeCell ref="A36:D36"/>
    <mergeCell ref="A1:D1"/>
    <mergeCell ref="A3:D3"/>
    <mergeCell ref="A17:D17"/>
    <mergeCell ref="A19:D19"/>
    <mergeCell ref="B20:D20"/>
  </mergeCells>
  <pageMargins left="0.7" right="0.7" top="0.75" bottom="0.75" header="0.3" footer="0.3"/>
  <pageSetup orientation="portrait"/>
  <headerFooter>
    <oddHeader>&amp;L&amp;C&amp;R</oddHeader>
    <oddFooter>&amp;L&amp;C&amp;R</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HƯỚNG DẪN SỬ DỤNG</vt:lpstr>
      <vt:lpstr>00_Tư duy lãi kép</vt:lpstr>
      <vt:lpstr>01_Thông tin đầu vào</vt:lpstr>
      <vt:lpstr>02_Bảng lãi kép</vt:lpstr>
      <vt:lpstr>03_Hành trình tài chính</vt:lpstr>
      <vt:lpstr>04_Trực quan hóa</vt:lpstr>
      <vt:lpstr>05_Cột mốc tài chính</vt:lpstr>
      <vt:lpstr>06_Góc nhìn Đồng Cố Vấn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Hanh</cp:lastModifiedBy>
  <dcterms:created xsi:type="dcterms:W3CDTF">2026-01-16T06:37:11Z</dcterms:created>
  <dcterms:modified xsi:type="dcterms:W3CDTF">2026-03-06T07:57:25Z</dcterms:modified>
</cp:coreProperties>
</file>